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" yWindow="45" windowWidth="12240" windowHeight="9240" tabRatio="364"/>
  </bookViews>
  <sheets>
    <sheet name="รายงานการดำเนินงาน" sheetId="5" r:id="rId1"/>
    <sheet name="สรุปไตรมาส_1_2" sheetId="6" r:id="rId2"/>
    <sheet name="Sheet3" sheetId="3" r:id="rId3"/>
  </sheets>
  <definedNames>
    <definedName name="_xlnm._FilterDatabase" localSheetId="0" hidden="1">รายงานการดำเนินงาน!$A$9:$V$208</definedName>
    <definedName name="_xlnm.Print_Titles" localSheetId="0">รายงานการดำเนินงาน!$3:$6</definedName>
  </definedNames>
  <calcPr calcId="124519"/>
</workbook>
</file>

<file path=xl/calcChain.xml><?xml version="1.0" encoding="utf-8"?>
<calcChain xmlns="http://schemas.openxmlformats.org/spreadsheetml/2006/main">
  <c r="S34" i="5"/>
  <c r="R34"/>
  <c r="D14" i="6"/>
  <c r="D13"/>
  <c r="P206" i="5"/>
  <c r="P205"/>
  <c r="P204"/>
  <c r="P203"/>
  <c r="P202"/>
  <c r="D25" i="6" s="1"/>
  <c r="P201" i="5"/>
  <c r="P200"/>
  <c r="P199"/>
  <c r="P198"/>
  <c r="P197"/>
  <c r="P196"/>
  <c r="D23" i="6" s="1"/>
  <c r="P195" i="5"/>
  <c r="P193"/>
  <c r="P194"/>
  <c r="D22" i="6" s="1"/>
  <c r="P66" i="5"/>
  <c r="D12" i="6" s="1"/>
  <c r="P23" i="5"/>
  <c r="P22"/>
  <c r="P21"/>
  <c r="P20"/>
  <c r="P19"/>
  <c r="P18"/>
  <c r="P16"/>
  <c r="P13"/>
  <c r="P12"/>
  <c r="P11"/>
  <c r="O19"/>
  <c r="O14" s="1"/>
  <c r="O10" s="1"/>
  <c r="O9" s="1"/>
  <c r="C29" i="6"/>
  <c r="F25"/>
  <c r="E25"/>
  <c r="F22"/>
  <c r="E22"/>
  <c r="E23"/>
  <c r="S182" i="5"/>
  <c r="R182"/>
  <c r="F20" i="6" s="1"/>
  <c r="Q182" i="5"/>
  <c r="E20" i="6" s="1"/>
  <c r="F19"/>
  <c r="E19"/>
  <c r="D19"/>
  <c r="D18"/>
  <c r="S148" i="5"/>
  <c r="R148"/>
  <c r="Q148"/>
  <c r="S133"/>
  <c r="R133"/>
  <c r="F17" i="6" s="1"/>
  <c r="S104" i="5"/>
  <c r="R104"/>
  <c r="Q104"/>
  <c r="S97"/>
  <c r="R97"/>
  <c r="F14" i="6" s="1"/>
  <c r="Q97" i="5"/>
  <c r="E14" i="6" s="1"/>
  <c r="S87" i="5"/>
  <c r="R87"/>
  <c r="F13" i="6" s="1"/>
  <c r="Q87" i="5"/>
  <c r="E13" i="6" s="1"/>
  <c r="S66" i="5"/>
  <c r="R66"/>
  <c r="F12" i="6" s="1"/>
  <c r="Q66" i="5"/>
  <c r="E12" i="6" s="1"/>
  <c r="G11"/>
  <c r="S60" i="5"/>
  <c r="R60"/>
  <c r="F11" i="6" s="1"/>
  <c r="Q60" i="5"/>
  <c r="E11" i="6" s="1"/>
  <c r="N61" i="5"/>
  <c r="N60" s="1"/>
  <c r="P60" s="1"/>
  <c r="D11" i="6" s="1"/>
  <c r="Q34" i="5"/>
  <c r="S24"/>
  <c r="S14" s="1"/>
  <c r="S10" s="1"/>
  <c r="R24"/>
  <c r="Q24"/>
  <c r="D27" i="6" l="1"/>
  <c r="R132" i="5"/>
  <c r="F18" i="6"/>
  <c r="S132" i="5"/>
  <c r="E18" i="6"/>
  <c r="S189" i="5"/>
  <c r="R189"/>
  <c r="R180"/>
  <c r="R166"/>
  <c r="S146"/>
  <c r="R146"/>
  <c r="S139"/>
  <c r="R139"/>
  <c r="S135"/>
  <c r="R135"/>
  <c r="S103"/>
  <c r="R103"/>
  <c r="S100"/>
  <c r="R100"/>
  <c r="S74"/>
  <c r="R74"/>
  <c r="S61"/>
  <c r="R61"/>
  <c r="S50"/>
  <c r="R50"/>
  <c r="S47"/>
  <c r="S45"/>
  <c r="R45"/>
  <c r="S44"/>
  <c r="R44"/>
  <c r="S43"/>
  <c r="R43"/>
  <c r="S42"/>
  <c r="R42"/>
  <c r="S38"/>
  <c r="R38"/>
  <c r="S35"/>
  <c r="R35"/>
  <c r="S32"/>
  <c r="R32"/>
  <c r="S23"/>
  <c r="S20"/>
  <c r="R20"/>
  <c r="R14" s="1"/>
  <c r="R10" s="1"/>
  <c r="F9" i="6" s="1"/>
  <c r="S16" i="5"/>
  <c r="R16"/>
  <c r="Q133" l="1"/>
  <c r="E17" i="6" l="1"/>
  <c r="Q132" i="5"/>
  <c r="Q61"/>
  <c r="Q11"/>
  <c r="Q22"/>
  <c r="Q12"/>
  <c r="Q23"/>
  <c r="Q18"/>
  <c r="Q20"/>
  <c r="Q14" s="1"/>
  <c r="Q10" s="1"/>
  <c r="E9" i="6" s="1"/>
  <c r="Q137" i="5" l="1"/>
  <c r="Q135" l="1"/>
  <c r="Q140"/>
  <c r="Q146"/>
  <c r="Q101"/>
  <c r="Q100"/>
  <c r="Q103"/>
  <c r="Q45" l="1"/>
  <c r="Q50"/>
  <c r="Q44"/>
  <c r="Q38"/>
  <c r="Q35" l="1"/>
  <c r="Q32"/>
  <c r="Q28" l="1"/>
  <c r="Q16" l="1"/>
  <c r="N245"/>
  <c r="N206"/>
  <c r="N205"/>
  <c r="N204"/>
  <c r="N202"/>
  <c r="N201"/>
  <c r="N200"/>
  <c r="N199"/>
  <c r="N198"/>
  <c r="N197"/>
  <c r="N182"/>
  <c r="D20" i="6" s="1"/>
  <c r="N173" i="5"/>
  <c r="N141"/>
  <c r="N140"/>
  <c r="N133" s="1"/>
  <c r="N104"/>
  <c r="D15" i="6" s="1"/>
  <c r="N97" i="5"/>
  <c r="N81"/>
  <c r="N80"/>
  <c r="N75"/>
  <c r="N57"/>
  <c r="N56"/>
  <c r="N55"/>
  <c r="N54"/>
  <c r="N53"/>
  <c r="N51"/>
  <c r="P51" s="1"/>
  <c r="D10" i="6" s="1"/>
  <c r="N44" i="5"/>
  <c r="N36"/>
  <c r="N34" s="1"/>
  <c r="N24"/>
  <c r="N11"/>
  <c r="D39" i="3"/>
  <c r="N32" i="5" l="1"/>
  <c r="P32" s="1"/>
  <c r="P24"/>
  <c r="N132"/>
  <c r="D16" i="6" s="1"/>
  <c r="D17"/>
  <c r="N14" i="5" l="1"/>
  <c r="P14" s="1"/>
  <c r="D9" i="6" s="1"/>
  <c r="G16"/>
  <c r="G14"/>
  <c r="G10"/>
  <c r="G9" s="1"/>
  <c r="N10" i="5" l="1"/>
  <c r="P10" s="1"/>
  <c r="D29" i="6"/>
  <c r="E29"/>
  <c r="F29"/>
  <c r="G29"/>
  <c r="N9" i="5" l="1"/>
  <c r="P9" s="1"/>
  <c r="O8"/>
  <c r="J29" i="6"/>
  <c r="H29"/>
</calcChain>
</file>

<file path=xl/sharedStrings.xml><?xml version="1.0" encoding="utf-8"?>
<sst xmlns="http://schemas.openxmlformats.org/spreadsheetml/2006/main" count="1907" uniqueCount="1088">
  <si>
    <t>แบบฟอร์มสรุปโครงการแผนปฏิบัติการประจำปีงบประมาณ พ.ศ. 2554</t>
  </si>
  <si>
    <t>คณะเภสัชศาสตร์ มหาวิทยาลัยอุบลราชธานี</t>
  </si>
  <si>
    <t>ลำดับที่</t>
  </si>
  <si>
    <t>ชื่อโครงการ</t>
  </si>
  <si>
    <t>วัตถุประสงค์</t>
  </si>
  <si>
    <t>ผลผลิต</t>
  </si>
  <si>
    <t>ดัชนีวัดความสำเร็จ</t>
  </si>
  <si>
    <t>ค่าเป้าหมาย</t>
  </si>
  <si>
    <t>หน่วยนับ</t>
  </si>
  <si>
    <t>ระยะเวลาการดำเนินงาน</t>
  </si>
  <si>
    <t>ความสอดคล้องกับยุทธศาสตร์และกลยุทธ์ของมหาวิทยาลัย</t>
  </si>
  <si>
    <t xml:space="preserve"> ความสอดคล้องกับข้อเสนอแนะของคณะกรรมการตรวจประเมินต่างๆ</t>
  </si>
  <si>
    <t>แหล่งเงิน</t>
  </si>
  <si>
    <t>งบประมาณรวม</t>
  </si>
  <si>
    <t>รหัสโครงการ</t>
  </si>
  <si>
    <t>(2)</t>
  </si>
  <si>
    <t>แผนงานผลิตบัณฑิต</t>
  </si>
  <si>
    <r>
      <rPr>
        <b/>
        <sz val="18"/>
        <rFont val="Angsana New"/>
        <family val="1"/>
      </rPr>
      <t xml:space="preserve">ก. </t>
    </r>
    <r>
      <rPr>
        <b/>
        <u/>
        <sz val="18"/>
        <rFont val="Angsana New"/>
        <family val="1"/>
      </rPr>
      <t>เงินงบประมาณแผ่นดิน</t>
    </r>
  </si>
  <si>
    <t xml:space="preserve"> </t>
  </si>
  <si>
    <t xml:space="preserve">  </t>
  </si>
  <si>
    <t xml:space="preserve">1 </t>
  </si>
  <si>
    <t>สำนักงานเลขานุการ (งบกลาง)</t>
  </si>
  <si>
    <t>โครงการผลิตบัณฑิตระดับปริญญาตรี (เงินงบประมาณแผ่นดิน)</t>
  </si>
  <si>
    <t>(1.1)</t>
  </si>
  <si>
    <t>กลุ่มวิชาชีวเภสัชศาสตร์</t>
  </si>
  <si>
    <t xml:space="preserve">โครงการพัฒนาแนวคิดของชีวเภสัชศาสตร์กับวิชาชีพเภสัชกรรม  </t>
  </si>
  <si>
    <t>(1.2)</t>
  </si>
  <si>
    <t>งานวิชาการ</t>
  </si>
  <si>
    <t xml:space="preserve">โครงการพัฒนาการเรียนการสอนที่ส่งเสริมการเรียนรู้โดยเน้นผู้เรียนเป็นสำคัญ </t>
  </si>
  <si>
    <t>เดือนตุลาคม 2553 - กันยายน 2554</t>
  </si>
  <si>
    <t xml:space="preserve"> - วัสดุงานบ้านงานครัว</t>
  </si>
  <si>
    <t>(1.3)</t>
  </si>
  <si>
    <t xml:space="preserve">โครงการสอบประมวลความรอบรู้ตามหลักสูตรเภสัชศาสตรบัณฑิต ปีการศึกษา 2553   </t>
  </si>
  <si>
    <t xml:space="preserve"> - วัสดุสำนักงาน</t>
  </si>
  <si>
    <t>(1.4)</t>
  </si>
  <si>
    <t xml:space="preserve">โครงการดำเนินงานสารนิพนธ์ของนักศึกษาเภสัชศาสตร์ </t>
  </si>
  <si>
    <t xml:space="preserve"> - วัสดุวิทยาศาสตร์</t>
  </si>
  <si>
    <t xml:space="preserve"> - วัสดุอื่นๆ</t>
  </si>
  <si>
    <t>(1.5)</t>
  </si>
  <si>
    <t>กลุ่มวิชาเภสัชกรรมปฏิบัติ</t>
  </si>
  <si>
    <t xml:space="preserve">โครงการพัฒนาแนวคิดด้านเภสัชกรรมคลินิกกับวิชาชีพเภสัชกรรม </t>
  </si>
  <si>
    <t>(1.6)</t>
  </si>
  <si>
    <t>กลุ่มวิชาเภสัชเคมีและเทคโนโลยีเภสัชกรรม</t>
  </si>
  <si>
    <t xml:space="preserve">โครงการศึกษาพืชสมุนไพรนอกสถานที่รายวิชาปฏิบัติการเภสัชพฤกษศาสตร์ </t>
  </si>
  <si>
    <t>(1.7)</t>
  </si>
  <si>
    <t>งานประกันคุณภาพและสารสนเทศ</t>
  </si>
  <si>
    <t>(1.8)</t>
  </si>
  <si>
    <t>งานปฏิบัติ การ</t>
  </si>
  <si>
    <t xml:space="preserve">โครงการซ่อมแซมครุภัณฑ์วิทยาศาสตร์  </t>
  </si>
  <si>
    <t>(1.9)</t>
  </si>
  <si>
    <t xml:space="preserve">โครงการสมทบการดำเนินการจ้างเหมาทำความสะอาด  </t>
  </si>
  <si>
    <t>(1.10)</t>
  </si>
  <si>
    <t>โครงการปรับปรุงหลักสูตรเภสัชศาสตรบัณฑิตและหลักสูตรบัณฑิตศึกษาเพื่อให้เป็นไปตามมาตรฐานคุณวุฒิอุดมศึกษา</t>
  </si>
  <si>
    <t>(1.11)</t>
  </si>
  <si>
    <t xml:space="preserve">โครงการปรับปรุงหลักสูตรเภสัชศาสตรบัณฑิต (เภสัชภัณฑ์) 6 ปี  </t>
  </si>
  <si>
    <t>2</t>
  </si>
  <si>
    <t>สำนักงานเลขานุการ</t>
  </si>
  <si>
    <t>โครงการพัฒนาศักยภาพอาจารย์และบุคลากร (ขอ 400,000 บาท ปรับลดเหลือ 200,000 บาท)</t>
  </si>
  <si>
    <t>3</t>
  </si>
  <si>
    <t>งานกิจการนักศึกษา (ฝึกปฏิบัติ งานวิชาชีพ)</t>
  </si>
  <si>
    <t>โครงการฝึกปฏิบัติงานวิชาชีพ (วงเงิน 2,360,000 บาท)</t>
  </si>
  <si>
    <t xml:space="preserve"> - ค่าตอบแทนทั่วไป</t>
  </si>
  <si>
    <t xml:space="preserve"> - ค่าตอบแทนเฉพาะทาง</t>
  </si>
  <si>
    <t xml:space="preserve"> - คชจ.นิเทศงานทั่วไป</t>
  </si>
  <si>
    <t xml:space="preserve"> - คชจ.นิเทศงานเฉพาะทาง</t>
  </si>
  <si>
    <t>(3.1)</t>
  </si>
  <si>
    <t>งานกิจการนักศึกษา (ฝึกปฏิบัติงานวิชาชีพ)</t>
  </si>
  <si>
    <t>(3.2)</t>
  </si>
  <si>
    <t>(3.3)</t>
  </si>
  <si>
    <t>(3.4)</t>
  </si>
  <si>
    <t>กลุ่มวิชาเภสัชเคมีและเทคโนโลยีเภสัชกรรม (ฝึกปฏิบัติ งานวิชาชีพ)</t>
  </si>
  <si>
    <t xml:space="preserve">โครงการเตรียมความพร้อมของนักศึกษาเภสัชศาสตร์ชั้นปีที่ 4 สาชาเภสัชภัณฑ์ก่อนฝึกปฏิบัติงานวิชาชีพ ศึกษาดูงานด้านผลิตภัณฑ์และการควบคุมคุณภาพ  </t>
  </si>
  <si>
    <t>(3.5)</t>
  </si>
  <si>
    <t>งานกิจการนักศึกษา(ฝึก ปฏิบัติงานวิชาชีพ)</t>
  </si>
  <si>
    <r>
      <t xml:space="preserve">โครงการมัชฌิมนิเทศพัฒนาศักยภาพนักศึกษาสู่วิชาชีพ  </t>
    </r>
    <r>
      <rPr>
        <sz val="14"/>
        <color indexed="18"/>
        <rFont val="Angsana New"/>
        <family val="1"/>
      </rPr>
      <t xml:space="preserve"> </t>
    </r>
  </si>
  <si>
    <t xml:space="preserve"> - ค่าที่พัก </t>
  </si>
  <si>
    <t>(3.6)</t>
  </si>
  <si>
    <t xml:space="preserve">โครงการปัจฉิมนิเทศเพื่อเตรียมความพร้อมสำหรับนักศึกษาเภสัชศาสตร์  </t>
  </si>
  <si>
    <t>(3.7)</t>
  </si>
  <si>
    <t xml:space="preserve">โครงการพัฒนาทักษะการบริบาลทางเภสัชกรรม   </t>
  </si>
  <si>
    <t>ข. เงินรายได้</t>
  </si>
  <si>
    <t>1</t>
  </si>
  <si>
    <t>โครงการผลิตบัณฑิตระดับปริญญาตรี (เงินรายได้)</t>
  </si>
  <si>
    <t>4</t>
  </si>
  <si>
    <t xml:space="preserve">งานกิจการนักศึกษา  </t>
  </si>
  <si>
    <t>(4.1)</t>
  </si>
  <si>
    <t xml:space="preserve">โครงการปฐมนิเทศและเตรียมความพร้อมสำหรับนักศึกษาใหม่  </t>
  </si>
  <si>
    <t xml:space="preserve">โครงการสัปดาห์เภสัชกรรม  </t>
  </si>
  <si>
    <t>(4.3)</t>
  </si>
  <si>
    <r>
      <t xml:space="preserve">โครงการแสดงความยินดีกับบัณฑิตและมหาบัณฑิต </t>
    </r>
    <r>
      <rPr>
        <sz val="14"/>
        <color indexed="18"/>
        <rFont val="Angsana New"/>
        <family val="1"/>
      </rPr>
      <t xml:space="preserve"> </t>
    </r>
  </si>
  <si>
    <t>(4.4)</t>
  </si>
  <si>
    <t xml:space="preserve">โครงการพัฒนาแกนนำนักศึกษา </t>
  </si>
  <si>
    <t>(4.5)</t>
  </si>
  <si>
    <t xml:space="preserve">โครงการไหว้ครู  </t>
  </si>
  <si>
    <t>5</t>
  </si>
  <si>
    <t>โครงการผลิตบัณฑิตระดับบัณฑิตศึกษา</t>
  </si>
  <si>
    <t xml:space="preserve"> - ค่าใช้จ่ายอื่นๆ</t>
  </si>
  <si>
    <t xml:space="preserve"> - วัสดุตำรา</t>
  </si>
  <si>
    <t xml:space="preserve"> - วัสดุคอมพิวเตอร์</t>
  </si>
  <si>
    <t>6</t>
  </si>
  <si>
    <t>โครงการผลิตบัณฑิตระดับประกาศนียบัตรบัณฑิต</t>
  </si>
  <si>
    <t xml:space="preserve"> - ค่าอาหารว่างและเครื่องดื่ม</t>
  </si>
  <si>
    <t xml:space="preserve"> - ค่าอาหารกลางวัน</t>
  </si>
  <si>
    <t xml:space="preserve"> - วัสดุไฟฟ้าและวิทยุ</t>
  </si>
  <si>
    <t xml:space="preserve"> - วัสดุโฆษณาและเผยแพร่</t>
  </si>
  <si>
    <t xml:space="preserve"> - เงินกองทุนส่งเสริมและพัฒนาการผลิตบัณฑิต</t>
  </si>
  <si>
    <t>7</t>
  </si>
  <si>
    <t>โครงการกองทุนส่งเสริมและพัฒนาการผลิตบัณฑิต</t>
  </si>
  <si>
    <t>(7.1)</t>
  </si>
  <si>
    <t>โครงการจัดทำและติดตามการดำเนินงานตามแผนปฏิบัติการประจำปี</t>
  </si>
  <si>
    <t>(7.2)</t>
  </si>
  <si>
    <t>โครงการพัฒนาระบบบริหารทรัพยากรบุคคล</t>
  </si>
  <si>
    <t>(7.3)</t>
  </si>
  <si>
    <t>โครงการพัฒนาระบบการบริหารความเสี่ยงและการควบคุมภายใน</t>
  </si>
  <si>
    <t>(7.4)</t>
  </si>
  <si>
    <t>โครงการพัฒนาระบบการประเมินภาระงานและระบบบริหาร</t>
  </si>
  <si>
    <t>(7.5)</t>
  </si>
  <si>
    <t>โครงการรณรงค์และส่งเสริมการอนุรักษ์ทรัพยากรและพลังงาน</t>
  </si>
  <si>
    <t>(7.6)</t>
  </si>
  <si>
    <t>โครงการพัฒนาระบบ 5 ส.</t>
  </si>
  <si>
    <t>(7.7)</t>
  </si>
  <si>
    <t xml:space="preserve">โครงการเพิ่มค่าตอบแทนในการปฏิบัติงานของบุคลากรตามผลงานและเกณฑ์ภาระงาน  </t>
  </si>
  <si>
    <t>(7.8)</t>
  </si>
  <si>
    <t>โครงการเสริมสร้างความสัมพันธ์อันดีระหว่างบุคลากรคณะเภสัชศาสตร์</t>
  </si>
  <si>
    <t>(7.9)</t>
  </si>
  <si>
    <t>(7.10)</t>
  </si>
  <si>
    <t xml:space="preserve">โครงการประกาศเกียรติคุณสำหรับบุคลากรผู้มีผลงานดีเด่น </t>
  </si>
  <si>
    <t>(7.11)</t>
  </si>
  <si>
    <t>โครงการเวทีการมีส่วนร่วมของคณาจารย์และบุคลากรคณะเภสัชศาสตร์</t>
  </si>
  <si>
    <t>(7.12)</t>
  </si>
  <si>
    <t>โครงการรับรองแขกคณะเภสัชศาสตร์</t>
  </si>
  <si>
    <t>(7.13)</t>
  </si>
  <si>
    <t>โครงการรับรองคณาจารย์และบุคลากรใหม่คณะเภสัชศาสตร์</t>
  </si>
  <si>
    <t>(7.14)</t>
  </si>
  <si>
    <t xml:space="preserve">โครงการจัดทำแผนพัฒนากลุ่มวิชาชีวเภสัชศาสตร์ </t>
  </si>
  <si>
    <t>(7.15)</t>
  </si>
  <si>
    <t xml:space="preserve">โครงการพัฒนาและเสริมสร้างคุณภาพการสอนให้แก่คณาจารย์กลุ่มวิชาชีวเภสัชศาสตร์  </t>
  </si>
  <si>
    <t xml:space="preserve">1. การประชุมกลุ่มวิชาอย่างน้อยเดือนละ 1 ครั้ง
2. ผู้เข้าร่วมประชุมกลุ่มวิชา ไม่น้อยกว่าร้อยละ 80 ของอาจารย์กลุ่มวิชาที่ปฏิบัติงานต่อการประชุม 1  ครั้ง
3. มีรายงานการประชุมกลุ่มวิชาชีวเภสัชศาสตร์ อย่างน้อย 12 ฉบับ
</t>
  </si>
  <si>
    <t>(7.16)</t>
  </si>
  <si>
    <t xml:space="preserve">โครงการพัฒนาและเสริมสร้างศักยภาพการทำงานของบุคลากรงานปฏิบัติการ  </t>
  </si>
  <si>
    <t>(7.17)</t>
  </si>
  <si>
    <t xml:space="preserve">โครงการพัฒนาและเสริมสร้างคุณภาพการสอนให้แก่คณาจารย์กลุ่มวิชาเภสัชเคมีและเทคโนโลยีเภสัชกรรม </t>
  </si>
  <si>
    <t>(7.18)</t>
  </si>
  <si>
    <t>โครงการพัฒนาและเสริมสร้างคุณภาพการสอนสำหรับอาจารย์
กลุ่มวิชาเภสัชกรรมปฏิบัติ</t>
  </si>
  <si>
    <t>(7.19)</t>
  </si>
  <si>
    <t>(7.20)</t>
  </si>
  <si>
    <t xml:space="preserve">โครงการพัฒนาและเสริมสร้างศักยภาพการทำงานเป็นทีมสำหรับคณะกรรมการฝึกปฏิบัติงานวิชาชีพและกิจการนักศึกษา   </t>
  </si>
  <si>
    <t>(7.21)</t>
  </si>
  <si>
    <t xml:space="preserve">โครงการความร่วมมือระหว่างคณะเภสัชศาสตร์และแหล่งฝึกปฏิบัติงานวิชาชีพเพื่อส่งเสริมศักยภาพทางวิชาการของแหล่งฝึกปฏิบัติงานวิชาชีพให้ได้มาตรฐานตามเกณฑ์ของสภาเภสัชกรรม </t>
  </si>
  <si>
    <t>(7.22)</t>
  </si>
  <si>
    <t>งานแผนและวิจัย</t>
  </si>
  <si>
    <t>โครงการจัดทำแผนยุทธศาสตร์คณะเภสัชศาสตร์ พ.ศ.2555-2559</t>
  </si>
  <si>
    <t>(7.23)</t>
  </si>
  <si>
    <t>งานกิจการนักศึกษา</t>
  </si>
  <si>
    <t>โครงการสนับสนุนทุนการศึกษาสำหรับนักศึกษาเภสัชศาสตร์</t>
  </si>
  <si>
    <t>(7.24)</t>
  </si>
  <si>
    <t>โครงการพัฒนาประสิทธิภาพบุคลากรสายสนับสนุนเพื่อการประยุกต์สู่สำนักงานคุณภาพ</t>
  </si>
  <si>
    <t>(7.25)</t>
  </si>
  <si>
    <t xml:space="preserve">โครงการปฐมนิเทศและเสริมความรู้ ทักษะการปฏิบัติงานแก่อาจารย์และบุคลากรใหม่ </t>
  </si>
  <si>
    <t>(7.26)</t>
  </si>
  <si>
    <t>โครงการพัฒนาผู้บริหารคณะเภสัชศาสตร์</t>
  </si>
  <si>
    <t>(7.27)</t>
  </si>
  <si>
    <t>(7.28)</t>
  </si>
  <si>
    <t xml:space="preserve">โครงการสำรวจความต้องการศึกษาต่อในหลักสูตรระดับบัณฑิตศึกษา  สาขา :  ชีวเคมีและอณูชีววิทยา  จุลชีววิทยา  สรีรวิทยา  เภสัชวิทยา พิษวิทยา  </t>
  </si>
  <si>
    <t>(7.29)</t>
  </si>
  <si>
    <t>โครงการส่งเสริมการสร้างทีมงานของบุคลากร (ตัดเสื้อสูท)</t>
  </si>
  <si>
    <t>(7.30)</t>
  </si>
  <si>
    <t>โครงการพัฒนาและเสริมสร้างศักยภาพการทำงานของบุคลากรสำนักงานเลขานุการ</t>
  </si>
  <si>
    <t>(7.31)</t>
  </si>
  <si>
    <t>โครงการพัฒนาห้องเอกสารอ้างอิงคณะเภสัชศาสตร์</t>
  </si>
  <si>
    <t>(7.32)</t>
  </si>
  <si>
    <t>โครงการประชาสัมพันธ์เชิงรุก</t>
  </si>
  <si>
    <t>(7.33)</t>
  </si>
  <si>
    <t>โครงการการจัดการความรู้เพื่อพัฒนาคณะเภสัชศาสตร์</t>
  </si>
  <si>
    <t>(7.34)</t>
  </si>
  <si>
    <t>โครงการจัดทำสารเภสัชศาสตร์</t>
  </si>
  <si>
    <t>(7.35)</t>
  </si>
  <si>
    <t>โครงการรองรับการพัฒนางานวิจัย (รายละเอียดแสดงในแผนงานวิจัย)</t>
  </si>
  <si>
    <t>(7.36)</t>
  </si>
  <si>
    <t>โครงการรองรับงานบริการวิชาการแก่ชุมชน (รายละเอียดแสดงในแผนงานบริการวิชาการแก่ชุมชน)</t>
  </si>
  <si>
    <t>(7.37)</t>
  </si>
  <si>
    <t>โครงการรองรับงานทำนุบำรุงศิลปวัฒนธรรม (รายละเอียดแสดงในแผนงานทำนบำรุงศิลปวัฒนธรรม)</t>
  </si>
  <si>
    <t>(7.38)</t>
  </si>
  <si>
    <t>โครงการเงินกองทุนเพื่อการพัฒนาบุคลากรคณะเภสัชศาสตร์</t>
  </si>
  <si>
    <t>แผนงานวิจัย</t>
  </si>
  <si>
    <t>ก.  เงินงบประมาณแผ่นดิน</t>
  </si>
  <si>
    <t>8</t>
  </si>
  <si>
    <t>การพัฒนาระบบนำส่งทางจมูกของสับยูนิตวัคซีนอีทูเพื่อป้องกันโรคอหิวาต์ในสุกร</t>
  </si>
  <si>
    <t>9</t>
  </si>
  <si>
    <t>การวิจัยและพัฒนาเพื่อให้ได้เวชสำอางจากสารสกัดสมุนไพรพื้นบ้านไทยโดยกักเก็บในอนุภาคขนาดนาโน เพื่อใช้สำหรับผมหงอกก่อนวัย</t>
  </si>
  <si>
    <t>10</t>
  </si>
  <si>
    <t>การศึกษาผลของน้ำนมราชสีห์เล็กต่อการป้องกันเซลล์ตับเพาะเลี้ยงจากภาวะ oxidative stress</t>
  </si>
  <si>
    <t>11</t>
  </si>
  <si>
    <t xml:space="preserve">การศึกษาองค์ประกอบทางเคมีและฤทธิ์ทางชีวภาพของน้ำนมราชสีห์ </t>
  </si>
  <si>
    <t>12</t>
  </si>
  <si>
    <t>สารที่มีฤทธิ์ยับยั้งเอนไซม์อะเซทิลโคลีนเอสเทอเรสและต้านอนุมูลอิสระจากช้าพลู</t>
  </si>
  <si>
    <t>13</t>
  </si>
  <si>
    <t>การศึกษาฤทธิ์ระงับปวดของสารสกัดหอมแดง</t>
  </si>
  <si>
    <t>ข.  เงินกองทุนส่งเสริมและพัฒนาการผลิตบัณฑิต</t>
  </si>
  <si>
    <t>โครงการรองรับการพัฒนาระบบงานวิจัย</t>
  </si>
  <si>
    <t>7.37(1)</t>
  </si>
  <si>
    <t>โครงการเผยแพร่ผลงานวิชาการทางเภสัชศาสตร์ (เพื่อรองรับเดินทางไปนำเสนอผลงาน)</t>
  </si>
  <si>
    <t>7.37(2)</t>
  </si>
  <si>
    <t>โครงการสนับสนุนการเผยแพร่ผลงานวิจัยคณะเภสัชศาสตร์ (เพื่อเป็นเงินรางวัลการตีพิมพ์/เผยแพร่ผลงาน)</t>
  </si>
  <si>
    <t>7.37(3)</t>
  </si>
  <si>
    <t xml:space="preserve">โครงการสัมนาวิชาการเพื่อพัฒนาศักยภาพนักวิจัย  </t>
  </si>
  <si>
    <t>7.37(4)</t>
  </si>
  <si>
    <t>โครงการพัฒนางานวิจัยคณะเภสัชศาสตร์ (เพื่อรองรับการประชุมกรรมการบริหารงานวิจัย)</t>
  </si>
  <si>
    <t xml:space="preserve"> โครงการสนับสนุนการทำวิจัยเพื่อพัฒนาการเรียนการสอนและพัฒนางาน</t>
  </si>
  <si>
    <t>แผนงานบริการวิชาการแก่ชุมชน</t>
  </si>
  <si>
    <t>14</t>
  </si>
  <si>
    <t>โครงการชีวเภสัชศาสตร์สัญจร : การสร้างเสริมสุขภาพในโรงเรียนเครือข่าย ม.ทราย</t>
  </si>
  <si>
    <t>15</t>
  </si>
  <si>
    <t>โครงการประชุมวิชาการเครือข่ายเภสัชกรภาคตะวันออกเฉียงเหนือ</t>
  </si>
  <si>
    <t>16</t>
  </si>
  <si>
    <t>งานปฏิบัติการ</t>
  </si>
  <si>
    <t>โครงการสวนสมุนไพรโรงเรียนเครือข่ายมหาวิทยาลัยอุบลราชธานี</t>
  </si>
  <si>
    <t>17</t>
  </si>
  <si>
    <t xml:space="preserve">โครงการกิจกรรมการสร้างสื่อกลางด้านการสร้างเสริมสุขภาพแก่ชุมชน </t>
  </si>
  <si>
    <t>งบ สสส.</t>
  </si>
  <si>
    <t>18</t>
  </si>
  <si>
    <t>โครงการจัดการโรค (Disease Management) ที่พบบ่อยในร้านยา ครั้งที่ 3</t>
  </si>
  <si>
    <t>19</t>
  </si>
  <si>
    <t>โครงการประชุมวิชาการเภสัชบำบัดขั้นสูง (Advanced Pharmacotherpy) ครั้งที่ 6</t>
  </si>
  <si>
    <t>20</t>
  </si>
  <si>
    <t>โครงการหมอยาเคลื่อนที่ (การให้บริบาลทางเภสัชกรรมที่โรงพยาบาล)</t>
  </si>
  <si>
    <t>โครงการบริการวิชาการเรื่องผลิตภัณฑ์อาหารและสมุนไพรเพื่อสุขภาพ</t>
  </si>
  <si>
    <t>โครงการประชุมวิชาการ ระดับนานาชาติเรื่อง Patient safty ; From  product to patient care and translation research</t>
  </si>
  <si>
    <t>โครงการประชุมวิชาการภาคีเครือข่ายเพื่อเผยแพร่ผลงานวิชาการ 3 สถาบัน</t>
  </si>
  <si>
    <t>โครงการรองรับงานบริการวิชาการแก่ชุมชน</t>
  </si>
  <si>
    <t>7.36(1)</t>
  </si>
  <si>
    <t>แผนงานทำนุบำรุงศิลปวัฒนธรรม</t>
  </si>
  <si>
    <t>24</t>
  </si>
  <si>
    <t>โครงการรวบรวมและจัดทำฐานข้อมูลตัวอย่างพรรณไม้แห้งและเครื่องยาไทยภาคอีสาน</t>
  </si>
  <si>
    <t>25</t>
  </si>
  <si>
    <t>โครงการจัดทำมาตรฐานตำรับยาสมุนไพร UBU Specification Series 1 : ตำรับยาแก้ไข้จันทน์ลีลา</t>
  </si>
  <si>
    <t>26</t>
  </si>
  <si>
    <t>27</t>
  </si>
  <si>
    <t>ร้อยละ</t>
  </si>
  <si>
    <t>เงินรายได้</t>
  </si>
  <si>
    <t>รวม</t>
  </si>
  <si>
    <t xml:space="preserve"> บาท</t>
  </si>
  <si>
    <t xml:space="preserve">  - ค่าใช้จ่ายในการดำเนินงาน </t>
  </si>
  <si>
    <t xml:space="preserve"> - งบกลางการฝึกปฏิบัติงานวิชาชีพ</t>
  </si>
  <si>
    <r>
      <t xml:space="preserve"> - งบรองรับโครงการย่อยการฝึกปฏิบัติงานวิชาชีพ  </t>
    </r>
    <r>
      <rPr>
        <sz val="14"/>
        <color rgb="FF000099"/>
        <rFont val="Angsana New"/>
        <family val="1"/>
      </rPr>
      <t>ประกอบด้วย</t>
    </r>
  </si>
  <si>
    <t xml:space="preserve"> - เงินรายได้ ป.ตรี   </t>
  </si>
  <si>
    <t xml:space="preserve"> - เงินรายได้บัณฑิตศึกษา  </t>
  </si>
  <si>
    <r>
      <t xml:space="preserve">โครงการรองรับงานทำนุบำรุงศิลปวัฒนธรรม </t>
    </r>
    <r>
      <rPr>
        <sz val="14"/>
        <color rgb="FF000099"/>
        <rFont val="Angsana New"/>
        <family val="1"/>
      </rPr>
      <t>ประกอบด้วย</t>
    </r>
  </si>
  <si>
    <t xml:space="preserve">โครงการทำบุญวันสถาปนาคณะเภสัชศาสตร์ </t>
  </si>
  <si>
    <t xml:space="preserve">โครงการจัดตั้งหน่วยผลิตยาสมุนไพร  </t>
  </si>
  <si>
    <t xml:space="preserve">โครงการเภสัชกร ม.อุบลฯ คนเก่ง คนดี  </t>
  </si>
  <si>
    <t xml:space="preserve">โครงการส่งเสริมจรรยาบรรณวิชาชีพเภสัชกรรม  </t>
  </si>
  <si>
    <t xml:space="preserve">โครงการพัฒนาหน่วยข้อมูลยาและสุขภาพ  </t>
  </si>
  <si>
    <r>
      <rPr>
        <b/>
        <sz val="14"/>
        <color rgb="FF000099"/>
        <rFont val="Angsana New"/>
        <family val="1"/>
      </rPr>
      <t>โครงการรองรับการผลิตบัณฑิตระดับปริญญาตรี</t>
    </r>
    <r>
      <rPr>
        <sz val="14"/>
        <color rgb="FF000099"/>
        <rFont val="Angsana New"/>
        <family val="1"/>
      </rPr>
      <t xml:space="preserve">  </t>
    </r>
    <r>
      <rPr>
        <sz val="14"/>
        <color rgb="FF1B035D"/>
        <rFont val="Angsana New"/>
        <family val="1"/>
      </rPr>
      <t>- ประกอบด้วย</t>
    </r>
  </si>
  <si>
    <t xml:space="preserve">โครงการเตรียมความพร้อมนักศึกษาก่อนออกฝึกปฏิบัติงานวิชาชีพทั่วไป </t>
  </si>
  <si>
    <t>โครงการเตรียมความพร้อมนักศึกษาก่อนออกฝึกปฏิบัติงานวิชาชีพเฉพาะทาง</t>
  </si>
  <si>
    <t>โครงการวิจัยค้นคว้าเพื่อพัฒนาตนเองของนักศึกษา</t>
  </si>
  <si>
    <r>
      <t xml:space="preserve"> - </t>
    </r>
    <r>
      <rPr>
        <b/>
        <sz val="14"/>
        <color rgb="FF003399"/>
        <rFont val="Angsana New"/>
        <family val="1"/>
      </rPr>
      <t>โครงการรองรับการจัดการเรียนการสอนและพัฒนาหน่วยงานโดยใช้เงินกองทุนฯ</t>
    </r>
    <r>
      <rPr>
        <sz val="14"/>
        <color rgb="FF003399"/>
        <rFont val="Angsana New"/>
        <family val="1"/>
      </rPr>
      <t xml:space="preserve"> ประกอบด้วย</t>
    </r>
  </si>
  <si>
    <r>
      <t xml:space="preserve">โครงการพัฒนาบุคลากรมุ่งมั่นสู่ความสำเร็จ (วงเงิน 286,200 บาท) </t>
    </r>
    <r>
      <rPr>
        <b/>
        <u/>
        <sz val="14"/>
        <color rgb="FF003399"/>
        <rFont val="Angsana New"/>
        <family val="1"/>
      </rPr>
      <t>เตรียมเสนอขอปรับแผนเพิ่ม</t>
    </r>
  </si>
  <si>
    <t xml:space="preserve">โครงการพัฒนาระบบอาจารย์ที่ปรึกษา  </t>
  </si>
  <si>
    <t xml:space="preserve">โครงการพัฒนาระบบประกันคุณภาพการศึกษาคณะเภสัชศาสตร์ </t>
  </si>
  <si>
    <t xml:space="preserve">โครงการปรับปรุงส่วนแสดงผลิตภัณฑ์ยาสำหรับการเรียนในหลักสูตรเภสัชศาสตรบัณฑิตสาขาเฉพาะทางและหลักสูตรบริบาลเภสัชกรรม ณ สถานปฏิบัติการเภสัชกรรมชุมชน สาขา 2 </t>
  </si>
  <si>
    <r>
      <rPr>
        <b/>
        <sz val="14"/>
        <rFont val="Angsana New"/>
        <family val="1"/>
      </rPr>
      <t xml:space="preserve">โครงการพัฒนานักศึกษา </t>
    </r>
    <r>
      <rPr>
        <sz val="14"/>
        <rFont val="Angsana New"/>
        <family val="1"/>
      </rPr>
      <t xml:space="preserve"> - ประกอบด้วย</t>
    </r>
  </si>
  <si>
    <t>งานบริหาร</t>
  </si>
  <si>
    <t xml:space="preserve">1.ร้อยละของนักศึกษาที่สอบผ่านการสอบประมวลความรอบรู้ในครั้งแรก
2. ร้อยละของข้อสอบที่อยู่ในระดับดี (มีความยากง่ายปานกลางและมีอำนาจการจำแนกดี)  </t>
  </si>
  <si>
    <t>1.ร้อยละ 85
2.ร้อยละ 60</t>
  </si>
  <si>
    <t xml:space="preserve">1. ร้อยละ 
2. ร้อยละ  </t>
  </si>
  <si>
    <t>ร้อยละ 100</t>
  </si>
  <si>
    <t>ร้อยละ 50</t>
  </si>
  <si>
    <t xml:space="preserve">1. เพื่อจัดหาวัสดุ ตำรา  วารสารทางวิชาการให้เพียงพอต่อความต้องการ และครบถ้วนตามรายวิชาในหลักสูตร
2. เพื่อจัดหาเอกสารอ้างอิงทางเภสัชศาสตร์ให้เป็นปัจจุบันและเพียงพอต่อความต้องการ </t>
  </si>
  <si>
    <t xml:space="preserve"> เดือนตุลาคม 2553 - กันยายน 2554</t>
  </si>
  <si>
    <t>ยุทธศาสตร์ที่ 2 (2.8)</t>
  </si>
  <si>
    <t>-</t>
  </si>
  <si>
    <t>ร้อยละ 80</t>
  </si>
  <si>
    <t>ระดับ</t>
  </si>
  <si>
    <t xml:space="preserve">1. เชิงปริมาณ คือ จำนวนนักศึกษา อาจารย์ที่เข้าร่วมกิจกรรมไม่ต่ำกว่าร้อยละ 60
2. เชิงคุณภาพ คือ ความพึงพอใจของผู้เข้าร่วมการจัดกิจกรรมไม่ต่ำกว่าระดับปานกลาง (ระดับ 3.0)
</t>
  </si>
  <si>
    <t xml:space="preserve">1.ร้อยละ 60
2.ความพึงพอใจของผู้เข้าร่วมการจัดกิจกรรมไม่ต่ำกว่าระดับปานกลาง (ระดับ 3.0)
</t>
  </si>
  <si>
    <t>1. ร้อยละ   2. ระดับความพึงพอใจ</t>
  </si>
  <si>
    <t>1.เพื่อให้นักศึกษามีประสบการณ์ เชิงสังคมและ มีทัศนคติที่ดี ในการทำงาน ร่วมกับผู้อื่น
2. เพื่อให้นักศึกษาทราบ แนวทางในการประกอบวิชาชีพแต่ละสาขา และค้นหาตนเองเพื่อตัดสินใจเลือกเรียนในสาขาเฉพาะทางได้อย่างเหมาะสมตามความต้องการของนักศึกษา</t>
  </si>
  <si>
    <t>นักศึกษามีทัศนคติที่ดีในการทำงาน สามารถตัดสินใจเลือกเรียนสาขาเฉพาะได้ตรงตามความต้องการ</t>
  </si>
  <si>
    <t>1. เพื่อให้นักศึกษามีประสบการณ์เชิงสังคมและมีทัศนคติที่ดีในการทำงานร่วมกับผู้อื่น
2. เพื่อให้นักศึกษาได้ฝึกฝนและเพิ่มพูนทักษะการพูดในที่ชุมชน
3. เพื่อให้นักศึกษาได้พัฒนาบุคลิกภาพให้เหมาะสม</t>
  </si>
  <si>
    <t>1.เชิงปริมาณ  คือ จำนวนนักศึกษาที่เข้าร่วมกิจกรรมไม่ต่ำกว่าร้อย  ละ 60
2.เชิงคุณภาพ  คือ ความพึงพอใจของผู้เข้าร่วมการจัดกิจกรรมไม่ต่ำกว่าระดับปานกลาง (ระดับ 3.0)</t>
  </si>
  <si>
    <t>1.ไม่ต่ำกว่าร้อย  ละ 60
2.ความพึงพอใจของผู้เข้าร่วมการจัดกิจกรรมไม่ต่ำกว่าระดับปานกลาง (ระดับ 3.0)</t>
  </si>
  <si>
    <t>1. ร้อยละ   2.ระดับความพึงพอใจ</t>
  </si>
  <si>
    <t>เพื่อรองรับการดำเนิน งานตามภารกิจหลักของคณะฯ</t>
  </si>
  <si>
    <t>การดำเนินงานตามภารกิจหลักเป็นไปอย่างมีประสิทธิภาพ คล่องตัว</t>
  </si>
  <si>
    <t>มีงบประมาณรองรับการดำ เนินงานในแต่ละกิจกรรมตามภารกิจหลักอย่างครบ ถ้วนตามแผนที่กำหนด</t>
  </si>
  <si>
    <t xml:space="preserve">  เดือนตุลาคม 2553 - กันยายน 2554</t>
  </si>
  <si>
    <t>งบประมาณมีเพียงพอในการสนับสนุน  การดำเนิน  งานตามภารกิจหลัก</t>
  </si>
  <si>
    <t>เพื่อจัดทำแผนการดำเนิน งานและติดตาม ผลการดำเนิน งานตามแผนให้บรรลุตามเป้า หมายที่กำหนด</t>
  </si>
  <si>
    <t>มีรายงานผลการดำเนิน งานตามประจำปี การดำเนิน งานบรรลุตามวัตถุ ประสงค์และเป้าหมายที่กำหนด</t>
  </si>
  <si>
    <t xml:space="preserve"> 1. มีแผนงบประมาณ   2.มีแผนปฏิบัติ การประจำปี   3. มีการติดตามผลการดำเนิน งาน </t>
  </si>
  <si>
    <t>1. 1 ฉบับ   2. 1 ฉบับ   3. ไม่น้อยกว่า 2 ครั้งต่อปี</t>
  </si>
  <si>
    <t xml:space="preserve"> 1. มีแผนงบประมาณ   2.มีแผนปฏิบัติ การประจำปี 3. มีการติดตามผลการดำเนิน งาน </t>
  </si>
  <si>
    <t xml:space="preserve"> เพื่อพัฒนาระบบบริหารทรัพยากรบุคคลโดยยึดแนว  คิด HR Scorecard</t>
  </si>
  <si>
    <t>1. การดำเนิน งานของคณะสามารถบรรลุพันธกิจและเป้าหมายในด้านต่างๆ
2. บุคลากรมีคุณภาพชีวิตและความสมดุล</t>
  </si>
  <si>
    <t>เพื่อประเมินความเสี่ยงและวางแผนบริหารความเสี่ยงในอันที่จะทำให้การดำเนินงานของหน่วยงานไม่บรรลุวัตถุประสงค์ที่กำหนด</t>
  </si>
  <si>
    <t>มีการดำเนินงานตามภารกิจหลักโดยไม่มีความเสี่ยงที่จะทำให้การดำเนินงานไม่บรรลุเป้าหมาย</t>
  </si>
  <si>
    <t>1. แผนการประเมินความเสี่ยง   2.มีการจัดทำแผนบริหารความ ความเสี่ยง   3.มีการรายงานผลการดำเนินงาน   4. การดำเนินงานตามภารกิจหลักบรรลุเป้าหมาย</t>
  </si>
  <si>
    <t>1. มีแผนการประเมินความเสี่ยง   2.มีการจัดทำแผนบริหารความ ความเสี่ยง   3.มีการรายงานผลการดำเนินงาน   4. การดำเนินงานตามภารกิจหลักบรรลุเป้าหมาย</t>
  </si>
  <si>
    <t>เพื่อทำความสะอาด ปรับระบบการจัด เก็บเอกสาร วัสดุ อุปกรณ์ให้เป็นระบบ ระเบียบ และเอื้อต่อการปฏิบัติงาน</t>
  </si>
  <si>
    <t>เพื่อให้ค่าตอบ แทนเพิ่ม แก่บุคลากรที่เป็นการจูงใจบุคลากรให้มีขวัญ และกำลังใจในการปฏิบัติงานในหน้าที่เต็มกำลังความ สามารถ ตามเกณฑ์ภาระงานที่ กำหนด</t>
  </si>
  <si>
    <t>บุคลากรมีขวัญและกำลังใจในการปฏิบัติงาน</t>
  </si>
  <si>
    <t>1.มีรายงาน ภาระงานแ  2.มีการจัดสรรค่าตอบแทนตามเกณฑ์อย่างน้อยปีละ 2 ครั้ง</t>
  </si>
  <si>
    <t>1.มี           2.อย่างน้อยปีละ 2 ครั้ง</t>
  </si>
  <si>
    <t>การติดต่อประสานงาน การทำงานร่วมกันเป็นไปด้วยความราบรื่น ลดปัญหาความไม่เข้าใจกัน</t>
  </si>
  <si>
    <t>1.ไม่น้อย กว่าร้อย ละ 80 ของกลุ่ม เป้าหมาย2.คะแนน 3.5 (เต็ม5 คะแนน)</t>
  </si>
  <si>
    <t>1.เพื่อให้  อาจารย์บุคลากรได้มีปฏิ สัมพันธ์ อันดีระหว่าง กัน                2.เพื่อสร้าง  ความสัมพันธ์อันดีระหว่างคณะฯ กับหน่วยงานภายนอก นำไปสู่การประสานงานที่ดี ในระหว่างการทำงาน</t>
  </si>
  <si>
    <t xml:space="preserve">1.ร้อยละ   2.ระดับคะแนน  </t>
  </si>
  <si>
    <t>เพื่อให้บุคลากรได้เรียนรู้หลักการและจิตวิทยาการทำงานร่วมกับผู้อื่นในทีม  เสริมสร้างสัมพันธภาพที่ดีของทีมงานที่ประกอบด้วยบุคลากรทุกระดับ ทุกสายงานในองค์กร</t>
  </si>
  <si>
    <t xml:space="preserve"> บุคลากรได้แลกเปลี่ยนเรียนรู้และร่วมกิจกรรมเพื่อเสริม สร้างทีมงานที่เป็นเลิศ  สามารถปฏิบัติงานรองรับภารกิจหลักของหน่วยงานได้อย่างมีประสิทธิภาพ</t>
  </si>
  <si>
    <t>1.ประโยชน์ ที่ได้รับจาก การเข้าร่วม กิจกรรมโครงการ  ไม่น้อยกว่า 3.5(คะแนนเต็ม 5 คะแนน)
2. ความพึงพอใจของผู้เข้าร่วมโครงการ ไม่น้อยกว่า 3.5 (คะแนนเต็ม 5 คะแนน)</t>
  </si>
  <si>
    <t>1.ไม่น้อยกว่า 3.5(คะแนนเต็ม 5 คะแนน)
2. ความพึงพอใจของผู้เข้าร่วมโครงการ ไม่น้อยกว่า 3.5 (คะแนนเต็ม 5 คะแนน)</t>
  </si>
  <si>
    <t>1. คะแนน  2. คะแนน</t>
  </si>
  <si>
    <t>เพื่อประกาศเกียรติคุณบุคลากรที่มีผลงานดีเด่นในด้านต่างๆ เพื่อเป็นขวัญและกำลังใจในการปฏิบัติงานแก่บุคลากร</t>
  </si>
  <si>
    <t>บุคลากรมีขวัญและกำลังใจการปฏิบัติงานให้บรรลุเป้าหมายที่กำหนด</t>
  </si>
  <si>
    <t>จำนวนผู้ได้รับประกาศเกียรติคุณ</t>
  </si>
  <si>
    <t>ครบถ้วนทุกกลุ่มงาน</t>
  </si>
  <si>
    <t xml:space="preserve"> -</t>
  </si>
  <si>
    <t>1.เพื่อเป็นเวทีให้อาจารย์และบุคลากรได้พบ ปะแลกเปลี่ยนความรู้ ประสบ การณ์ร่วมกัน       2.เพื่อเป็นเวทีให้ความรู้ ชึ้แจงและตอบข้อสงสัยในเรื่องระเบียบ  ข้อ บังคับ แนวปฏิบัติ สวัสดิการ สิทธิประโยชน์ต่างๆ เป็นต้น</t>
  </si>
  <si>
    <t xml:space="preserve">อาจาจารย์และบุคลากรรับทราบแนวปฏิบัติที่เข้าใจตรงกัน และบุคลากรมีส่วนร่วมในการบริหารจัดการ ทำให้เกิดการพัฒนาคุณภาพในด้านการบริหารจัดการ </t>
  </si>
  <si>
    <t>1. จำนวนอาจารย์และบุคลากรที่เข้าร่วมกิจกรรม        2. ผลการประเมินจากผู้เข้าร่วมโครงการอยู่ในเกณฑ์พอใจไม่น้อยกว่าร้อยละ 80</t>
  </si>
  <si>
    <t>1.ไม่น้อยกว่าร้อยละ  60 ของอาจารย์ทั้งหมด       2. ผลการประเมินความพึงพอใจไม่น้อยกว่าร้อยละ 80</t>
  </si>
  <si>
    <t>เพื่อรับรองแขกและผู้มีประสบการณ์ด้านวิชาการและวิชาชีพที่เดินทางมาให้คำปรึกษาแนะนำคณะเภสัชศาสตร์</t>
  </si>
  <si>
    <t>เกิดสัมพันธ  ภาพที่ดีระหว่าง ผู้บริหาร  อาจารย์ บุคลากรและผู้ที่มาให้คำแนะ นำปรึกษาและเยี่ยมชมคณะฯ</t>
  </si>
  <si>
    <t>1. จำนวนผู้เชี่ยวชาญที่เดินทางมา คณะฯ          2. จำนวนผู้เข้าร่วมแลกเปลี่ยน ประสบการณ์วิชาการและวิชาชีพ ไม่น้อยกว่าร้อยละ 80</t>
  </si>
  <si>
    <t>1. จำนวนผู้เชี่ยวชาญที่เดินทางมาคณะฯ         2.ผู้เข้าร่วมแลกเปลี่ยนประสบการณ์วิชาการและวิชาชีพไม่น้อยกว่าร้อยละ 80</t>
  </si>
  <si>
    <t>1. คน        2. ร้อยละ</t>
  </si>
  <si>
    <t xml:space="preserve">เพื่อใช้เป็นสื่อกลางในการที่จะให้คณาจารย์ได้รับทราบข้อมูลและนโยบายของคณะ  </t>
  </si>
  <si>
    <t>คณาจารย์ในกลุ่มวิชารับทราบนโยบายการดำเนินงานคณะฯ</t>
  </si>
  <si>
    <t>รายงานการประชุมกลุ่มวิชา</t>
  </si>
  <si>
    <t>ครั้ง</t>
  </si>
  <si>
    <t>1. ไม่น้อยกว่าร้อยละ 70           2. ร้อยละ 100</t>
  </si>
  <si>
    <t xml:space="preserve">เพื่อให้บุคลากรสาย สนับสนุนได้เพิ่มพูนความรู้  และได้แนวคิดที่เป็นประโยชน์ในการนำมาพัฒนางาน       </t>
  </si>
  <si>
    <t>บุคลากรได้   รับการพัฒนา ศักยภาพและนำมาประยุกต์ ใช้ในการพัฒนางานให้มีประสิทธิภาพเป็นหน่วยที่มีคุณภาพได้</t>
  </si>
  <si>
    <t>1. ผู้แทนบุคลากรสายสนับสนุนจากงานต่างๆได้รับการเพิ่มพูนความรู้และประสบการณ์ครบถ้วนทุกงาน คิดเป็นร้อยละ 100    2.ผู้ร่วมโครงการมีแผนและผลการพัฒนา ปรับ ปรุงงานในความรับผิดชอบ</t>
  </si>
  <si>
    <t>เพื่อให้ความรู้และแนวปฏิบัติที่ถูกต้องตามระเบียบของทางราชการแก่อาจารย์/บุคลากร  ที่กลับจากลาศึกษาต่อและบรรจุใหม่</t>
  </si>
  <si>
    <t>บุคลากรใหม่และผู้กลับจากลาศึกษาต่อเข้าร่วมโครงการ</t>
  </si>
  <si>
    <t>ไม่น้อยกว่าร้อยละ 80</t>
  </si>
  <si>
    <t>บุคลากรนำความรู้ที่ได้รับไปใช้ประโยชน์ในการปฏิบัติงานลดปัญหาและข้อผิดพลาดในการปฏิบัติงานที่เกี่ยวข้องกับระเบียบ/แนวปฏิบัติของทางราชการ</t>
  </si>
  <si>
    <t>เพื่อพัฒนาองค์ความรู้และทักษะด้านการบริหารแก่ผู้บริหารของคณะเภสัชศาสตร์</t>
  </si>
  <si>
    <t>1. จำนวนผู้บริหารที่เข้าร่วมโครงการ      2. ผู้บริหารที่ เข้าร่วมโครง การสามารถนำแนวคิด ทฤษฎีมาประยุกต์ใช้ในงานที่รับผิด ชอบโดยมีผลการประเมินการปฏิบัติงานบริหารดีขึ้น</t>
  </si>
  <si>
    <t>การบริหาร งานในหน่วยงานมีประสิทธิภาพ</t>
  </si>
  <si>
    <t>1. จำนวน  1-3 คน        2. ผลการประเมินการบริหารดีขึ้น</t>
  </si>
  <si>
    <t>1.คน         2.ผลการประเมินการบริหาร</t>
  </si>
  <si>
    <t>มีทีมงานที่มีคุณภาพ</t>
  </si>
  <si>
    <t>เพื่อเสริมสร้าง ทีมงานเตรียมรองรับกิจกรรมต่างๆ ของคณะฯ และมหาวิทยาลัยฯ</t>
  </si>
  <si>
    <t>ร้อยบะ</t>
  </si>
  <si>
    <t>จำนวนอาจารย์และบุคลากรที่เข้าร่วมโครงการที่ต้องมีทีม งานที่แต่งกายตาม แบบแผน เรียบร้อย  และ เหมาะสม</t>
  </si>
  <si>
    <t>การทำงานเป็นไปด้วยมีประสิทธิ ภาพ ราบรื่น ลดปัญหาในการปฏิบัติงาน</t>
  </si>
  <si>
    <t>1.คณาจารย์นักศึกษามีแหล่งค้นคว้าข้อมูลอย่างเพียงพอและเป็นปัจจุบัน
2. สนับสนุนการจัดการเรียนการสอนที่มีผู้เรียนเป็นศูนย์กลาง
3.เป็นแหล่งวิทยาการในการพัฒนาตน การฝึกการค้นคว้าข้อมูลของนักศึกษา</t>
  </si>
  <si>
    <t xml:space="preserve">1. ร้อยละ 
2. ระดับ </t>
  </si>
  <si>
    <t>ฉบับ</t>
  </si>
  <si>
    <t>จำนวนบุคลากรที่ได้รับการสนับสนุนทุนเพื่อพัฒนาศักยภาพ</t>
  </si>
  <si>
    <t>เพื่อสนับสนุนการพัฒนาความ รู้ทักษะและประสบการณ์วิชาการและวิชาชีพแก่บุคลากรทุกสายงาน</t>
  </si>
  <si>
    <t>บุคลากรมีความรู้และมีคุณวุฒิสูงขึ้น สามารถปฏิบัติงานได้อย่างมีประสิทธิภาพ</t>
  </si>
  <si>
    <t>ผลการดำเนินงานตามดัชนีวัดความสำเร็จ</t>
  </si>
  <si>
    <t>ปัญหาอุปสรรค</t>
  </si>
  <si>
    <t xml:space="preserve">1. เพื่อเพิ่มพูนทักษะด้านการบริบาลทางเภสัชกรรมของคณาจารย์
2. เพื่อแลกเปลี่ยนข้อมูลด้านการฝึกปฏิบัติงานวิชาชีพระหว่างแหล่งฝึกและคณะเพื่อปรับปรุงแก้ไขให้การฝึกปฏิบัติงานวิชาชีพมีประสิทธิภาพสูงขึ้น
3. เพื่อเสริมสร้างเครือข่ายความร่วมมือระหว่างคณะ และ แหล่งฝึกเฉพาะทาง 
4. เพื่อพัฒนาแหล่งฝึกงานให้เป็นแหล่งฝึกเฉพาะทางทางด้านการบริบาลทางเภสัชกรรมผู้ป่วยใน </t>
  </si>
  <si>
    <t>1. คณาจารย์ได้เพิ่มพูนทักษะและความรู้ด้านการบริบาลทางเภสัชกรรม
2. สามารถสร้างเป็นแหล่งฝึกงาน Acute care ให้กับนักศึกษาฝึกงานเฉพาะทางได้
3. คณาจารย์สามารถนำทักษะ ความรู้ที่เกิดจากการปฏิบัติงานจริงนำมาถ่ายทอดให้กับนักศึกษา เพื่อเป็นการเพิ่มศักยภาพในการเรียนการสอนได้</t>
  </si>
  <si>
    <t xml:space="preserve">1. คณาจารย์ได้รับการพัฒนาทักษะการบริบาลทางเภสัชกรรม อย่างน้อย 4 คน
2. มีการเข้าร่วมทีมสหสาขาวิชาชีพในการให้บริบาลผู้ป่วยอย่างน้อย 30 ครั้ง
3. ผู้ป่วยที่ได้รับการบริบาลทางเภสัชกรรมมีจำนวนอย่างน้อย 200 ราย
4. มีการค้นหาและแก้ไขปัญหาที่เกิดจากยา ที่เกิดกับผู้ป่วยอย่างน้อย 50 รายการ   </t>
  </si>
  <si>
    <t xml:space="preserve">1. อย่างน้อย    4 คน
2. อย่างน้อย 30 ครั้ง
3.  อย่างน้อย 200 ราย
4. อย่างน้อย 50 รายการ   </t>
  </si>
  <si>
    <t xml:space="preserve">1. คน
2. ครั้ง
3. ราย
4.  รายการ   </t>
  </si>
  <si>
    <t>1. จำนวนบุคลากรที่เข้า ร่วมโครงการ    2.จำนวนกิจกรรมที่จัดขึ้นเพื่อรองรับการ ทำ 5 ส.</t>
  </si>
  <si>
    <t>ยุทธศาสตร์ที่ 2 (2.1)</t>
  </si>
  <si>
    <t>หน่วยงานสะ  อาดมีระบบการจัดเก็บเอกสารที่สะดวกต่อการค้นหามีระบบ การจัดวาง วัสดุอุปกรณ์ที่ ง่ายต่อการใช้งาน</t>
  </si>
  <si>
    <t>1. จำนวนบุคลากรที่เข้าร่วมโครงการ  2. จำนวนการประชุม เพื่อ แลกเปลี่ยนความรู้ความคิด เป็นและทัศนคติ</t>
  </si>
  <si>
    <t>1. มี         2.มี          3.มี           4. ผลการดำเนินงานตามภารกิจหลักบรรลุเป้าหมาย</t>
  </si>
  <si>
    <t>อย่างน้อย 150 ชนิด</t>
  </si>
  <si>
    <t>อยู่ในระหว่างดำเนินการ</t>
  </si>
  <si>
    <t>1. จำนวนผู้เข้า  ร่วมโครงการ 2. ความพึงพอใจในการเข้าร่วมโครงการ</t>
  </si>
  <si>
    <t xml:space="preserve">รายงานผลการดำเนินงานโครงการแผนปฏิบัติการประจำปีงบประมาณ พ.ศ. 2554 คณะเภสัชศาสตร์ มหาวิทยาลัยอุบลราชธานี   </t>
  </si>
  <si>
    <t>ได้รับความเห็นชอบจากที่ประชุมคณะกรรมการวางแผนการดำเนินงานแล้ว   ในการประชุมครั้งที่ 1/2554 เมื่อวันที่ 18  พฤษภาคม 2554</t>
  </si>
  <si>
    <t>แผนงาน/โครงการ</t>
  </si>
  <si>
    <t>จำนวนโครงการ/กิจกรรมย่อย</t>
  </si>
  <si>
    <t>วงเงินที่ได้รับอนุมัติตามแผน (บาท)</t>
  </si>
  <si>
    <t>งบประมาณที่จ่ายจริงไตรมาสที่ 1 (บาท)</t>
  </si>
  <si>
    <t>งบประมาณที่จ่ายจริงไตรมาสที่ 2 (บาท)</t>
  </si>
  <si>
    <t>ผลการดำเนินงานในช่วงไตรมาสที่ 3</t>
  </si>
  <si>
    <t>ร้อยละของการบรรจุตามดัชนีบ่งชี้ความสำเร็จ</t>
  </si>
  <si>
    <t>ยังไม่ดำเนินการ</t>
  </si>
  <si>
    <t>ดำเนินการแล้วเสร็จ</t>
  </si>
  <si>
    <t>ยกเลิก/ชะลอการดำเนินงาน</t>
  </si>
  <si>
    <t>ก. แผนงานผลิตบัณฑิต</t>
  </si>
  <si>
    <t xml:space="preserve"> - โครงการผลิตบัณฑิตระดับปริญญาตรี</t>
  </si>
  <si>
    <t>1 โครงการ</t>
  </si>
  <si>
    <t>5 โครงการ</t>
  </si>
  <si>
    <t>4 โครงการ</t>
  </si>
  <si>
    <t xml:space="preserve"> - โครงการฝึกปฏิบัติงานวิชาชีพ </t>
  </si>
  <si>
    <t>3 โครงการ</t>
  </si>
  <si>
    <t>2 โครงการ</t>
  </si>
  <si>
    <t xml:space="preserve"> - โครงการผลิตบัณฑิตระดับบัณฑิตศึกษา</t>
  </si>
  <si>
    <t xml:space="preserve"> - โครงการผลิตบัณฑิตระดับประกาศนียบัตรบัณฑิต</t>
  </si>
  <si>
    <t xml:space="preserve"> - โครงการส่งเสริมและพัฒนาการผลิตบัณฑิตคณะเภสัชศาสตร์</t>
  </si>
  <si>
    <t>ข.แผนงานวิจัย</t>
  </si>
  <si>
    <t xml:space="preserve"> - การดำเนินงานวิจัยเพื่อพัฒนาองค์ความรู้ </t>
  </si>
  <si>
    <t xml:space="preserve"> - การดำเนินงานวิจัย เพื่อถ่ายทอดเทคโนโลยี</t>
  </si>
  <si>
    <t>ค. แผนงานบริการวิชาการแก่ชุมชน</t>
  </si>
  <si>
    <t xml:space="preserve"> - โครงการบริการวิชาการแก่ชุมชน</t>
  </si>
  <si>
    <t>ง. แผนงานทำนุบำรุงศิลปวัฒนธรรม</t>
  </si>
  <si>
    <t xml:space="preserve"> - โครงการทำนุบำรุงศิลปวัฒนธรรม</t>
  </si>
  <si>
    <t>จ. โครงการที่ปรับเพิ่มในแผนปฏิบัติการประจำปี 2554</t>
  </si>
  <si>
    <t>คิดเป็นร้อยละ</t>
  </si>
  <si>
    <t>ของแผน</t>
  </si>
  <si>
    <t>โดยมีกลุ่มวิชา/กลุ่มงานเสนอขอปรับโครงการในแผนปฏิบัติการคณะเภสัชศาสตร์ ประจำปีงบประมาณ 2554 ดังนี้</t>
  </si>
  <si>
    <t xml:space="preserve">มติที่ประชุมคณะกรรมการวางแผนการดำเนินงานคณะเภสัชศาสตร์ </t>
  </si>
  <si>
    <t>มติที่ประชุมคณะกรรมการวางแผนดำเนินงานฯ เพื่อเสนอต่อคณะกรรมการประจำคณะฯ</t>
  </si>
  <si>
    <t>ในช่วงไตรมาสที่ 3 (เดือนตุลาคม 2553  - มิถุนายน 2554)</t>
  </si>
  <si>
    <t>งบประมาณที่จ่ายจริงไตรมาสที่ 3 (บาท)</t>
  </si>
  <si>
    <t>6 โครงการ</t>
  </si>
  <si>
    <t>14 โครงการ</t>
  </si>
  <si>
    <t>18 โครงการ</t>
  </si>
  <si>
    <t>โครงการผลิตบัณฑิตระดับปริญญาตรี</t>
  </si>
  <si>
    <t xml:space="preserve"> - ค่าตอบแทนผู้ปฏิบัติงานให้ราชการ</t>
  </si>
  <si>
    <t xml:space="preserve"> - ค่าจ้างเหมาบริการ</t>
  </si>
  <si>
    <t xml:space="preserve"> - ค่าเช่าทรัพย์สิน</t>
  </si>
  <si>
    <t xml:space="preserve"> - ค่าใช้จ่ายในการเดินทางไปราชการ</t>
  </si>
  <si>
    <t xml:space="preserve"> - ค่าใช้จ่ายในการจัดโครงการ</t>
  </si>
  <si>
    <t xml:space="preserve"> - ค่าใช้สอยอื่น</t>
  </si>
  <si>
    <t xml:space="preserve"> - วัสดุการศึกษา</t>
  </si>
  <si>
    <t xml:space="preserve"> - ค่าตอบแทนวิทยากร </t>
  </si>
  <si>
    <t xml:space="preserve"> - ค่าอาหาร</t>
  </si>
  <si>
    <t xml:space="preserve"> - ค่าพาหนะ </t>
  </si>
  <si>
    <t>โครงการพัฒนาศักยภาพบุคลากร</t>
  </si>
  <si>
    <t xml:space="preserve"> - ค่าเบี้ยเลี้ยง  </t>
  </si>
  <si>
    <t xml:space="preserve"> - ค่าที่พัก พาหนะ </t>
  </si>
  <si>
    <t xml:space="preserve"> - ค่าลงทะเบียน</t>
  </si>
  <si>
    <t>โครงการฝึกปฏิบัติงานวิชาชีพ</t>
  </si>
  <si>
    <t xml:space="preserve"> - ค่าตอบแทนการฝึกปฏิบัติงานทั่วไป</t>
  </si>
  <si>
    <t xml:space="preserve"> - ค่าตอบแทนการฝึกปฏิบัติงานเฉพาะทาง</t>
  </si>
  <si>
    <t xml:space="preserve"> - ค่าใช้จ่ายในการเดินทางนิเทศงานการฝึกปฏิบัติงานทั่วไป</t>
  </si>
  <si>
    <t xml:space="preserve"> - ค่าใช้จ่ายในการเดินทางนิเทศงานการฝึกปฏิบัติงานเฉพาะทาง</t>
  </si>
  <si>
    <t>โครงการพัฒนาคุณภาพนักศึกษา</t>
  </si>
  <si>
    <t>4.1 ค่าตอบแทน ใช้สอยและวัสดุ</t>
  </si>
  <si>
    <t>(1) โครงการย่อย : ปฐมนิเทศและเตรียมความพร้อมสำหรับนักศึกษาใหม่</t>
  </si>
  <si>
    <t>(2) โครงการสัปดาห์เภสัชกรรม</t>
  </si>
  <si>
    <t>(3) โครงการแสดงความยินดีกับบัณฑิตและมหาบัณฑิต คณะเภสัชศาสตร์</t>
  </si>
  <si>
    <t>(4) โครงการไหว้ครู</t>
  </si>
  <si>
    <t>(5) โครงการพัฒนาแกนนำนักศึกษา</t>
  </si>
  <si>
    <t>(6) โครงการส่งเสริมความสัมพันธ์ระหว่างนักศึกษากับอาจารย์ที่ปรึกษา</t>
  </si>
  <si>
    <t>6.2 ค่าตอบแทน ใช้สอยและวัสดุ</t>
  </si>
  <si>
    <t xml:space="preserve"> - ค่าทำการอาหารนอกเวลา</t>
  </si>
  <si>
    <t xml:space="preserve"> - ค่าใช้จ่ายเดินทางไปราชการ</t>
  </si>
  <si>
    <t xml:space="preserve"> - ค่าใช้จ่ายสัมมนาและฝึกอบรม</t>
  </si>
  <si>
    <t xml:space="preserve"> - วัสดุเชื้อเพลิงและหล่อลื่น</t>
  </si>
  <si>
    <t>(โครงการเตรียมความพร้อมเปิดรับนักศึกษาหลักสูตรประกาศนียบัตรบัณฑิต )</t>
  </si>
  <si>
    <t>โครงการกองทุนส่งเสริมและพัฒนาการผลิตบัณฑิตคณะเภสัชศาสตร์</t>
  </si>
  <si>
    <t xml:space="preserve"> - ค่าจ้างเหมาบริการต่างๆ</t>
  </si>
  <si>
    <t xml:space="preserve"> - ค่าวัสดุวิทยาศาสตร์</t>
  </si>
  <si>
    <t xml:space="preserve"> - ค่าวัสดุสำนักงานและอื่นๆ</t>
  </si>
  <si>
    <t xml:space="preserve">(1) โครงการย่อย : การพัฒนาศักยภาพการทำงานของบุคลากรสายสนับสนุน </t>
  </si>
  <si>
    <t>(2) โครงการย่อย : การปฐมนิเทศและเสริมความรู้ ทักษะการปฏิบัติงานแก่อาจารย์และบุคลากรใหม่</t>
  </si>
  <si>
    <t>(3) โครงการย่อย : การพัฒนาระบบบริหารทรัพยากรบุคคล</t>
  </si>
  <si>
    <t>(4) โครงการย่อย : การพัฒนาระบบการบริหารความเสี่ยงและการควบคุมภายใน</t>
  </si>
  <si>
    <t>(5) โครงการย่อย : การพัฒนาระบบประเมินการบริหาร</t>
  </si>
  <si>
    <t>(6) โครงการย่อย : การพัฒนาระบบ 5 ส.</t>
  </si>
  <si>
    <t>(7) โครงการย่อย : การเพิ่มค่าตอบแทนในการปฏิบัติงานของบุคลากรตามผลงานและเกณฑ์ภาระงาน</t>
  </si>
  <si>
    <t>(8) โครงการย่อย : การเสริมสร้างความสัมพันธ์อันดีระหว่างบุคลากรคณะเภสัชศาสตร์</t>
  </si>
  <si>
    <t>(10) โครงการย่อย : การพัฒนาผู้บริหารคณะเภสัชศาสตร์</t>
  </si>
  <si>
    <t>(11) โครงการย่อย : การประกาศเกียรติคุณสำหรับบุคลากรผู้มีผลงานดีเด่น</t>
  </si>
  <si>
    <t>(12) โครงการย่อย : เวทีการมีส่วนร่วมของคณาจารย์และบุคลากรคณะเภสัชศาสตร์</t>
  </si>
  <si>
    <t>(13) โครงการย่อย : การรับรองแขกคณะเภสัชศาสตร์</t>
  </si>
  <si>
    <t>(14) โครงการย่อย : การส่งเสริมการสร้างทีมงานของบุคลากรคณะเภสัชศาสตร์</t>
  </si>
  <si>
    <t>(15) โครงการย่อย : การพัฒนาและเสริมสร้างศักยภาพการทำงานของบุคลากรสำนักงาน</t>
  </si>
  <si>
    <t>(16) โครงการย่อย : การพัฒนาระบบติดตามและประเมินผลการดำเนินงานตามแผน</t>
  </si>
  <si>
    <t>(17) โครงการย่อย : การจัดทำแผนกลยุทธ์การบริหารทรัพยากรการเงินคณะเภสัชศาสตร์</t>
  </si>
  <si>
    <t>(18) โครงการย่อย : การเผยแพร่ผลงานทางวิชาการทางเภสัชศาสตร์  (เงินอุดหนุนการเดินทาง  เงินรางวัลการตีพิมพ์/เผยแพร่)</t>
  </si>
  <si>
    <t>(19) โครงการย่อย : การสนับสนุนการเผยแพร่ผลงานวิจัยทางวารสารเภสัชศาสตร์อีสาน</t>
  </si>
  <si>
    <t xml:space="preserve">(20) โครงการย่อย : การพัฒนางานวิจัย บริการวิชาการและทำนุบำรุงศิลปวัฒนธรรม  </t>
  </si>
  <si>
    <t>(21) โครงการย่อย : การสนับสนุนทุนวิจัยเพื่อพัฒนาการเรียนการสอนและพัฒนางาน</t>
  </si>
  <si>
    <t>(22) โครงการย่อย : การทำบุญวันสถาปนาคณะเภสัชศาสตร์</t>
  </si>
  <si>
    <t>(23) โครงการย่อย : การพัฒนาและเสริมสร้างศักยภาพการทำงานของบุคลากรงานกิจการนักศึกษาและฝึกปฏิบัติงานวิชาชีพ</t>
  </si>
  <si>
    <t>(24) โครงการย่อย : การจัดทำสารเภสัชศาสตร์</t>
  </si>
  <si>
    <t>(26) โครงการย่อย : การจัดการความรู้</t>
  </si>
  <si>
    <t>(27) โครงการย่อย : การพัฒนาและเสริมสร้างคุณภาพการสอนสำหรับอาจารย์กลุ่มวิชาชีวเภสัชศาสตร์</t>
  </si>
  <si>
    <t xml:space="preserve">(28) โครงการย่อย : การพัฒนาและเสริมสร้างคุณภาพการสอนสำหรับอาจารย์กลุ่มวิชาเภสัชเคมีและเทคโนโลยีเภสัชกรรม </t>
  </si>
  <si>
    <t>(29) โครงการย่อย : การพัฒนาและเสริมสร้างคุณภาพการสอนสำหรับอาจารย์กลุ่มวิชาเภสัชกรรมปฏิบัติ</t>
  </si>
  <si>
    <t>(30) โครงการย่อย : การพัฒนาและเสริมสร้างศักยภาพการทำงานของบุคลากรงานปฏิบัติการ</t>
  </si>
  <si>
    <t>(1) โครงการย่อย : การตอบแทนการปฏิบัติงานวิชาชีพประจำแหล่งฝึกปฏิบัติงาน</t>
  </si>
  <si>
    <t>(2) โครงการย่อย : การประชุมวิชาการเพื่อพัฒนาแหล่งฝึกปฏิบัติงานวิชาชีพสำหรับงานบริการเภสัชกรรมปฐมภูมิ</t>
  </si>
  <si>
    <t>(1) โครงการย่อย : การซ่อมแซมและปรับปรุงอาคารของคณะเภสัชศาสตร์</t>
  </si>
  <si>
    <t>(2) โครงการย่อย : การพัฒนาระบบรักษาความปลอดภัย</t>
  </si>
  <si>
    <t>(3) โครงการย่อย : การสมทบการชำระค่าสาธารณูปโภค</t>
  </si>
  <si>
    <t>(4) โครงการย่อย : การสนับสนุนการเผยแพร่ผลงานทางวิชาการทางเภสัชศาสตร์ในที่ประชุม 5th Annual Conference ประจำปีการศึกษา 2555 (งานวิจัย)</t>
  </si>
  <si>
    <t>(5) โครงการย่อย : การพัฒนาห้องเอกสารอ้างอิงทางเภสัชศาสตร์</t>
  </si>
  <si>
    <t>(6) โครงการย่อย : การพัฒนาหลักสูตรระดับปริญญาตรี บัณฑิตศึกษา  และหลักสูตรอบรมระยะสั้น</t>
  </si>
  <si>
    <t>(7) โครงการย่อย : การอบรมภาษาอังกฤษสำหรับอาจารย์ บุคลากร และนักศึกษา</t>
  </si>
  <si>
    <t>(8) โครงการย่อย : การเชิญอาจารย์และผู้เชี่ยวชาญชาวต่างประเทศมาสอนและบรรยายพิเศษ (120,000บาท)</t>
  </si>
  <si>
    <t>(9) โครงการย่อย : การจัดการเรียนการสอนนักศึกษาระดับปริญญาตรีด้วยภาษาต่างประเทศ (ใช้งบประมาณภายใต้โครงการค่าตอบแทนบุคลากรฯ)</t>
  </si>
  <si>
    <t>(10) โครงการย่อย : การพัฒนาผู้ป่วยจำลองเพื่อใช้ในการเรียนการสอน</t>
  </si>
  <si>
    <t>(11) โครงการย่อย : การเตรียมรับนักศึกษาโครงการพิเศษเพื่อผลิตเภสัชกร</t>
  </si>
  <si>
    <t xml:space="preserve">(12) โครงการย่อย : การต่อเติมและปรับปรุงสถานปฏิบัติการเภสัชกรรมชุมชน สาขา หน้ามหาวิทยาลัยอุบลราชธานี </t>
  </si>
  <si>
    <t>(13) โครงการย่อย : การกำจัดของเสียอันตรายที่เกิดจากการทำปฏิบัติการเรียนการสอน และการวิจัย</t>
  </si>
  <si>
    <t>(14) โครงการย่อย : การสมทบเพื่อการพัฒนาหน่วยผลิต วิเคราะห์ยาและผลิตภัณฑ์สมุนไพร</t>
  </si>
  <si>
    <t>(15) โครงการย่อย : การจัดซื้อครุภัณฑ์ประจำห้องปฏิบัติการรายการจำเป็นเร่งด่วน</t>
  </si>
  <si>
    <t>(15) โครงการย่อย : การอุดหนุนทุนพัฒนาบุคลากร</t>
  </si>
  <si>
    <t>โครงการวิจัย :  สารที่มีฤทธิ์ยับยั้งเอนไซม์อะเซทิลโคลีนเอสเทอเรสและต้านอนุมูลอิสระจากช้าพลู (การวิจัยสร้างองค์ความรู้)</t>
  </si>
  <si>
    <t>โครงการวิจัย :  การศึกษาผลของน้ำนมราชสีห์เล็กต่อการป้องกันเซลล์ตับเพาะเลี้ยงจากภาวะ oxidative stress (การวิจัยสร้างองค์ความรู้)</t>
  </si>
  <si>
    <t>โครงการวิจัย : การศึกษาฤทธิ์ระงับปวดของสารสกัดหอมแดง (การวิจัยสร้างองค์ความรู้)</t>
  </si>
  <si>
    <t>โครงการวิจัย : การผลิตสารต้านทานแบบโนโนโคลนอลแอนติบอดีต่อเอเชียติโคไซต์เพื่อการควบคุมคุณภาพบัวบก (การวิจัยถ่ายทอดเทคโนโลยี)</t>
  </si>
  <si>
    <t>โครงการชีวเภสัชศาสตร์สัญจร:การสร้างเสริมสุขภาพในโรงเรียนเครือข่าย ม.ทราย และเสริมสร้างทักษะการสร้างเสริมสุขภาพแก่อาสาสมัครสาธารณสุขประจำหมู่บ้าน (อสม.)</t>
  </si>
  <si>
    <t xml:space="preserve">โครงการหมอยาเคลื่อนที่ ครั้งที่ 2 (การให้บริบาลทางเภสัชกรรมที่โรงพยาบาล)  </t>
  </si>
  <si>
    <t>โครงการเผยแพร่ความรู้ด้านยาและสุขภาพแก่ประชาชน</t>
  </si>
  <si>
    <t>โครงการการประชุมวิชาการเภสัชสนเทศกับความปลอดภัยผู้ป่วย</t>
  </si>
  <si>
    <t>โครงการแนวทางการควบคุมมาตรฐานการผลิตและประเมินประสิทธิภาพเครื่องสำอางที่มีส่วนผสมของสารสกัดธรรมชาติ</t>
  </si>
  <si>
    <t>โครงการจัดทำมาตรฐานตำรับยาสมุนไพร UBU Specification Series 2 : ตำรับยาเหลืองปิดสมุทร</t>
  </si>
  <si>
    <t>โครงการจัดทำฐานข้อมูลสมุนไพรไทยเขตอีสานใต้ (2)</t>
  </si>
  <si>
    <t>โครงการฐานข้อมูลภาษาอีสานที่ใช้สื่อสารด้านสุขภาพ</t>
  </si>
  <si>
    <t>โครงการพ่อแม่อาสาสร้างสรรค์สร้างสุข</t>
  </si>
  <si>
    <t>ขอรับการสนับสนุนงบประมาณจากมหาวิทยาลัย (อัตราProfessor J. Edward Moreton)</t>
  </si>
  <si>
    <t xml:space="preserve"> - ค่าประกันสังคมพนักงาน/ลูกจ้างชั่วคราว</t>
  </si>
  <si>
    <t>(1) โครงการย่อย : การเตรียมความพร้อมเพื่อเพิ่มพูนทักษะความรู้ความสามารถทางวิชาการตามเกณฑ์มาตรฐานวิชาชีพทางเภสัชศาสตร์</t>
  </si>
  <si>
    <t>(2) โครงการย่อย : การปรับปรุงหลักสูตรเภสัชศาสตรบัณฑิตและหลักสูตรบัณฑิตศึกษาเพื่อให้เป็นไปตามมาตรฐานคุณวุฒิอุดมศึกษา</t>
  </si>
  <si>
    <t xml:space="preserve">(3) โครงการย่อย : การพัฒนาระบบประกันคุณภาพการศึกษาคณะเภสัชศาสตร์  </t>
  </si>
  <si>
    <t>(4) โครงการย่อย : การซ่อมแซมครุภัณฑ์วิทยาศาสตร์</t>
  </si>
  <si>
    <t>(5) โครงการย่อย : การศึกษาพันธุ์ไม้นอกสถานที่รายวิชาปฏิบัติการเภสัชพฤกษศาสตร์ และเภสัชเวท</t>
  </si>
  <si>
    <t>(6) โครงการย่อย : การอบรมห้องปฏิบัติการปลอดภัยสำหรับนักศึกษาสารนิพนธ์</t>
  </si>
  <si>
    <t xml:space="preserve"> - ค่าจ้างพนักงานมหาวิทยาลัย</t>
  </si>
  <si>
    <t>3.1 ค่าใช้สอย</t>
  </si>
  <si>
    <t>4.1.1 ค่าตอบแทน</t>
  </si>
  <si>
    <t>4.1.2 ค่าใช้สอย</t>
  </si>
  <si>
    <t>5.1 ค่าตอบแทน ใช้สอยและวัสดุ</t>
  </si>
  <si>
    <t>5.1.1 ค่าใช้สอย</t>
  </si>
  <si>
    <t xml:space="preserve">5.1.2 เงินอุดหนุนโครงการย่อย : </t>
  </si>
  <si>
    <t>6.1 หมวดเงินเดือน (พนักงานมหาวิทยาลัย)</t>
  </si>
  <si>
    <t>6.2.1 ค่าใช้สอย (ค่าประกันสังคมพนักงานมหาวิทยาลัย)</t>
  </si>
  <si>
    <t>6.2.2 ค่าวัสดุ</t>
  </si>
  <si>
    <t>6.3 เงินอุดหนุน</t>
  </si>
  <si>
    <t>6.3.1 ค่าจ้างพนักงานมหาวิทยาลัย</t>
  </si>
  <si>
    <t>7.1 หมวดค่าจ้างชั่วคราว</t>
  </si>
  <si>
    <t>7.2 ค่าตอบแทน ใช้สอยและวัสดุ</t>
  </si>
  <si>
    <t>7.2.1 ค่าตอบแทน</t>
  </si>
  <si>
    <t>7.2.2 ค่าใช้สอย</t>
  </si>
  <si>
    <t xml:space="preserve"> - เงินประกันสังคมลูกจ้างชั่วคราว</t>
  </si>
  <si>
    <t>7.2.3 ค่าวัสดุ</t>
  </si>
  <si>
    <t>7.2.4 หมวดครุภัณฑ์/สิ่งก่อสร้าง</t>
  </si>
  <si>
    <t>7.2.5 หมวดค่าสาธารณูปโภค</t>
  </si>
  <si>
    <t xml:space="preserve">7.2.6 หมวดเงินอุดหนุนทั่วไป </t>
  </si>
  <si>
    <t>7.2.7 รายจ่ายอื่น</t>
  </si>
  <si>
    <t>8.1 โครงการเงินกองทุนส่งเสริมและพัฒนาการผลิตบัณฑิต</t>
  </si>
  <si>
    <t xml:space="preserve">8.1.1 หมวดเงินเดือน </t>
  </si>
  <si>
    <t>8.1.2 หมวดค่าจ้างชั่วคราว</t>
  </si>
  <si>
    <t>8.1.3 หมวดค่าตอบแทน ใช้สอยและวัสดุ</t>
  </si>
  <si>
    <t xml:space="preserve"> - เงินประกันสังคมลูกจ้างชั่วคราวและพนักงานมหาวิทยาลัย</t>
  </si>
  <si>
    <t>8.1.4 หมวดครุภัณฑ์และสิ่งก่อสร้าง</t>
  </si>
  <si>
    <t>8.1.5 หมวดเงินอุดหนุนทั่วไป</t>
  </si>
  <si>
    <t xml:space="preserve"> - เงินอุดหนุน - ค่าจ้างพนักงานมหาวิทยาลัย</t>
  </si>
  <si>
    <t xml:space="preserve"> - เงินอุดหนุน - โครงการ/กิจกรรมอื่นๆ</t>
  </si>
  <si>
    <t>8.2 โครงการกองทุนเพื่อเพิ่มประสิทธิภาพการบริหารจัดการ</t>
  </si>
  <si>
    <t>8.3 โครงการกองทุนเพื่อเพิ่มประสิทธิภาพการเรียนการสอน</t>
  </si>
  <si>
    <r>
      <t xml:space="preserve">โครงการกองทุนเพื่อการภารกิจจำเป็นและภารกิจเร่งด่วนเพื่อการพัฒนาคณะเภสัชศาสตร์ </t>
    </r>
    <r>
      <rPr>
        <b/>
        <sz val="18"/>
        <rFont val="TH SarabunPSK"/>
        <family val="2"/>
      </rPr>
      <t>(รอขออนุมัติงบเพิ่มเติมจากเงินเหลือจ่ายประจำปี 2554)</t>
    </r>
  </si>
  <si>
    <t>(1) เงินงบประมาณแผ่นดิน</t>
  </si>
  <si>
    <t xml:space="preserve"> - งบสนับสนุนกิจกรรมย่อย</t>
  </si>
  <si>
    <t>(2) เงินรายได้</t>
  </si>
  <si>
    <t>(2.1) หมวดค่าจ้างชั่วคราว</t>
  </si>
  <si>
    <t>(2.2) ค่าตอบแทนใช้สอยและวัสดุ</t>
  </si>
  <si>
    <t>(2.2.1) ค่าตอบแทน</t>
  </si>
  <si>
    <t>(2.2.2) ค่าใช้สอย</t>
  </si>
  <si>
    <t>(2.2.3) ค่าวัสดุ</t>
  </si>
  <si>
    <t>(2.4) ค่าสาธารณูปโภค</t>
  </si>
  <si>
    <t xml:space="preserve">(2.5) เงินอุดหนุน </t>
  </si>
  <si>
    <t>(1.1) หมวดเงินเดือน</t>
  </si>
  <si>
    <t>(1.2) หมวดค่าจ้างประจำ</t>
  </si>
  <si>
    <t>(1.3) หมวดค่าจ้างชั่วคราว</t>
  </si>
  <si>
    <t>(1.4) ค่าตอบแทนใช้สอยและวัสดุ</t>
  </si>
  <si>
    <t>(1.4.1) ค่าตอบแทน</t>
  </si>
  <si>
    <t>(1.4.2) ค่าใช้สอย</t>
  </si>
  <si>
    <t>(1.4.3) ค่าวัสดุ</t>
  </si>
  <si>
    <t>(1.5) ค่าสาธารณูปโภค</t>
  </si>
  <si>
    <t>หน่วยงานที่รับผิดชอบดำเนินงาน</t>
  </si>
  <si>
    <t>สำนักงาน</t>
  </si>
  <si>
    <t>เลขานุการ/</t>
  </si>
  <si>
    <t xml:space="preserve">งานวิชาการ </t>
  </si>
  <si>
    <t>(งบกลาง)</t>
  </si>
  <si>
    <t>งานฝึกปฏิบัติ</t>
  </si>
  <si>
    <t>งานวิชาชีพ</t>
  </si>
  <si>
    <t>โครงการพัฒนาศักยภาพอาจารย์ด้าน</t>
  </si>
  <si>
    <t>การเรียนการสอน</t>
  </si>
  <si>
    <t>020500000003</t>
  </si>
  <si>
    <r>
      <rPr>
        <b/>
        <sz val="18"/>
        <rFont val="TH SarabunPSK"/>
        <family val="2"/>
      </rPr>
      <t xml:space="preserve">ก. </t>
    </r>
    <r>
      <rPr>
        <b/>
        <u/>
        <sz val="18"/>
        <rFont val="TH SarabunPSK"/>
        <family val="2"/>
      </rPr>
      <t>เงินงบประมาณแผ่นดิน</t>
    </r>
  </si>
  <si>
    <r>
      <rPr>
        <b/>
        <sz val="18"/>
        <rFont val="TH SarabunPSK"/>
        <family val="2"/>
      </rPr>
      <t xml:space="preserve">ข. </t>
    </r>
    <r>
      <rPr>
        <b/>
        <u/>
        <sz val="18"/>
        <rFont val="TH SarabunPSK"/>
        <family val="2"/>
      </rPr>
      <t>เงินรายได้</t>
    </r>
  </si>
  <si>
    <t>รายงานผลการเบิกจ่ายไตรมาสที่ 1 (เดือน ต.ค.   -ธ.ค.54)</t>
  </si>
  <si>
    <t>รายงานผลการเบิกจ่ายไตรมาสที่ 2 (เดือน ต.ค.54-มี.ค. 55)</t>
  </si>
  <si>
    <t>รายงานผลการเบิกจ่ายไตรมาสที่ 3 (เดือน ต.ค.54.-มิ.ย. 55)</t>
  </si>
  <si>
    <t>รายงานผลการเบิกจ่ายไตรมาสที่ 4 (เดือน ต.ค.54-ก.ย. 55)</t>
  </si>
  <si>
    <t>010100520006</t>
  </si>
  <si>
    <t xml:space="preserve"> - ค่าจ้างเหมาทำเอกสาร/จัดทำสื่อ</t>
  </si>
  <si>
    <t>โสตทัศนูปกรณ์/สถานที่</t>
  </si>
  <si>
    <t>01000011006</t>
  </si>
  <si>
    <t>040100010016</t>
  </si>
  <si>
    <t>040100010034</t>
  </si>
  <si>
    <t>020200000002</t>
  </si>
  <si>
    <t>งานกิจการ</t>
  </si>
  <si>
    <t>นักศึกษา</t>
  </si>
  <si>
    <t>งานวิชาการ/</t>
  </si>
  <si>
    <t>งานวิชาการ/บัณฑิตศึกษา</t>
  </si>
  <si>
    <t>บัณฑิตศึกษา</t>
  </si>
  <si>
    <t>งานฝึกปฏิบัติงานวิชาชีพ</t>
  </si>
  <si>
    <t>งานวิจัย</t>
  </si>
  <si>
    <t>งานนโยบายและแผน</t>
  </si>
  <si>
    <t>งบแผ่นดิน</t>
  </si>
  <si>
    <t>020500000004</t>
  </si>
  <si>
    <t>020500000001</t>
  </si>
  <si>
    <t>050100020021</t>
  </si>
  <si>
    <t>050100020019</t>
  </si>
  <si>
    <t>050100020020</t>
  </si>
  <si>
    <t>050100030016</t>
  </si>
  <si>
    <t>070100020026</t>
  </si>
  <si>
    <t>070100020067</t>
  </si>
  <si>
    <t>070100020028</t>
  </si>
  <si>
    <t>070100020033</t>
  </si>
  <si>
    <t>060100050004</t>
  </si>
  <si>
    <t>060100050005</t>
  </si>
  <si>
    <t>060100050006</t>
  </si>
  <si>
    <t>060100050007</t>
  </si>
  <si>
    <t>060100040002</t>
  </si>
  <si>
    <t>060100030001</t>
  </si>
  <si>
    <t>1. เพื่อให้การดำเนินงานประกันคุณภาพการศึกษาสาขาเภสัชศาสตร์ ดำเนินไปด้วยความต่อเนื่อง  อย่างมีคุณภาพ
2. เพื่อพัฒนาผู้บริหาร อาจารย์ และบุคลาก ให้มีความรู้ความเข้าใจ และสามารถบูรณาการระบบประกันคุณภาพเข้าสู่งานประจำ 
3. เพื่อพัฒนาระบบและกลไกการประกันคุณภาพ โดยการกระจายตัวชี้วัดสู่ระดับบุคคล
4. เพื่อกำหนดแผนงานการดำเนินการประกันคุณภาพปีการศึกษา 2554 
5. เพื่อพัฒนาและเสริมสร้างความร่วมมือในการดำเนินงานประกันคุณภาพ 
6. เพื่อเตรียมรับการตรวจประเมินภายในประจำปี  และการตรวจประเมินภายนอกโดย สมศ.</t>
  </si>
  <si>
    <t>เกิดการพัฒนาคุณภาพการศึกษาของคณะเภสัชศาสตร์อย่างต่อเนื่อง และมีระบบการผลิตบัณฑิตที่ได้มาตรฐานเป็นที่ยอมรับจากหน่วยงานภายนอก</t>
  </si>
  <si>
    <t xml:space="preserve">1. มีแผนงานการดำเนินการประกันคุณภาพ 
2. มีโครงร่างองค์กร ผลการประเมินตามหมวด แผนกลยุทธ์เพื่อพัฒนาคณะ  ตามเกณฑ์ EdPEx 
3. มีแฟ้มสะสมงานครบตามองค์ประกอบและดัชนีบ่งชี้คุณภาพของการประกันคุณภาพการศึกษา
4. มีการรายงานผลรายงานการประเมินตนเอง
5. มีการตรวจประเมินคุณภาพภายในอย่างน้อยปีละ 1 ครั้ง
</t>
  </si>
  <si>
    <t xml:space="preserve"> 1. มัแผนงานการดำเนินการประกันคุณภาพ
2. มีรายงานผลการดำเนินงานตามเกณฑ์ EdPEx
3. มีแฟ้มสะสมงานครบตามองค์ประกอบคุณภาพ
4. มีรายงานการประเมินตนเอง
5. มีรายงานผลการประเมินคุณภาพภายใน</t>
  </si>
  <si>
    <t>ฉบับ/เล่ม/แฟ้ม</t>
  </si>
  <si>
    <t>ต.ค.54-ก.ย.54</t>
  </si>
  <si>
    <t>1. เพื่อประชาสัมพันธ์ข่าวสาร และกิจกรรมต่างๆ ในคณะฯ
2. เพื่อเผยแพร่ความรู้ เทคโนโลยีใหม่ๆ และผลงานของคณะฯ ให้นักศึกษา บุคลากร และบุคคลทั่วไปได้รับทราบ</t>
  </si>
  <si>
    <t>หน่วยงานภายนอกอื่นๆ และบุคคลภายนอกได้รู้จักคณะฯ ยิ่งขึ้น</t>
  </si>
  <si>
    <t>มีสารเภสัชศาสตร์ คณะเภสัชศาสตร์ เผยแพร่ไปยังหน่วยงานต่างๆ จำนวน 3 ฉบับ</t>
  </si>
  <si>
    <t>3 ฉบับต่อปี</t>
  </si>
  <si>
    <t>ควรปรับปรุงระบบการสื่อสารและการประชาสัมพันธ์ข้อมูล ข่าวสารของคณะ เพื่อบริการแก่ศิษย์เก่า</t>
  </si>
  <si>
    <t>ยกเลิกการดำเนินงานในปี 2555</t>
  </si>
  <si>
    <t>_</t>
  </si>
  <si>
    <t>เพื่อดำเนินการ บริหารจัดการให้เกิดการแลกเปลี่ยนองค์ความรู้ภายในองค์ก</t>
  </si>
  <si>
    <t>มีการแลกเปลี่ยนและเผยแพร่องค์ความรู้ที่เป็นประโยชน์ในการดำเนินงาน</t>
  </si>
  <si>
    <t>มีการดำเนินงานตามเกณฑ์ประกันคุณภาพ (ตัวบ่งชี้ที่ 7.2 การพัฒนาสถาบันสู่สถาบันเรียนรู้) ครบทุกข้อ</t>
  </si>
  <si>
    <t>ข้อ</t>
  </si>
  <si>
    <t>ควรนำกระบวนการจัดการความรู้มาช่วยในการบริหารจัดการให้ดียิ่งขึ้น</t>
  </si>
  <si>
    <t>เพื่อผลิตบัณฑิตที่มีคุณภาพตามเกณฑ์มาตรฐานวิชาชีพและเป็นบัณฑิตที่พึงประสงค์ของสังคมไทย</t>
  </si>
  <si>
    <t>บัณฑิตที่ได้มาตรฐานวิชาชีพ</t>
  </si>
  <si>
    <t>จำนวนนักศึกษาที่ได้รับและผ่านรายวิชาการฝึกปฏิบัติงานวิชาชีพทั่วไปและการฝึกปฏิบัติงานวิชาชีพเฉพาะทาง</t>
  </si>
  <si>
    <t>เดือน ตุลาคม 2554-กันยายน 2555</t>
  </si>
  <si>
    <t xml:space="preserve">ยุทธศาสตร์ที่ 2 (2.1)กลยุทธที่ 1 ( มหาวิทยาลัยอุบลราชธานี)  ยุทธศาสตร์ที่ 1 (คณะเภสัชศาสตร์) </t>
  </si>
  <si>
    <t>4.2 เงินอุดหนุนโครงการย่อย : โครงการเตรียมความพร้อมของนักศึกษาด้านการฝึกปฏิบัติงานวิชาชีพ (จากหัวข้อ 4.1.3)</t>
  </si>
  <si>
    <t>งานกิจการนศ.</t>
  </si>
  <si>
    <t>4.2.1 โครงการกล่าวคำสัตย์ปฏิญาณและปัจฉิมนิเทศเพื่อเตรียมความพร้อมสำหรับนักศึกษาเภสัชศาสตร์</t>
  </si>
  <si>
    <t>1. นักศึกษามีประสบ การณ์เชิงสังคม และมีความมั่นใจในการก้าวเข้าสู่ชีวิตการทำงาน
2. นักศึกษาได้พัฒนาบุคลิกภาพ ให้เหมาะ สมกับ หน้าที่การทำงาน</t>
  </si>
  <si>
    <t>4.2.2 โครงการมัชฌิมนิเทศพัฒนาศักยภาพนักศึกษาสู่วิชาชีพนักศึกษาเภสัชศาสตร์ คณะเภสัชศาสตร์</t>
  </si>
  <si>
    <t>4.2.3 โครงการพัฒนาทักษะการบริบาลทางเภสัชกรรมสำหรับอาจารย์ประจำแหล่งฝึก ประจำปีงบประมาณ 2555</t>
  </si>
  <si>
    <t>กลยุทธที่  2  (มหาวิทยาลัยอุบลราชธานี)         ยุทธศาสตร์ที่ 2, 4 (คณะเภสัชศาสตร์)</t>
  </si>
  <si>
    <t>4.2.4 โครงการดำเนินงานสารนิพนธ์ของนักศึกษาเภสัชศาสตร์ ประจำปีงบประมาณ 2555</t>
  </si>
  <si>
    <t>4.2.5 โครงการเตรียมความพร้อมนักศึกษาก่อนออกฝึกปฏิบัติงานวิชาชีพทั่วไป</t>
  </si>
  <si>
    <t>เพื่อเตรียมนักศึกษาก่อนออกฝึกปฏิบัติงานวิชาชีพ</t>
  </si>
  <si>
    <t>นักศึกษามีทัศนคติที่ดีในการทำงาน มีความพร้อมในการฝึกปฏิบัติงาน</t>
  </si>
  <si>
    <t>1.  เชิงปริมาณ  จำนวนนักศึกษาที่เข้าร่วมกิจกรรมไม่ต่ำกว่า ร้อยละ 80    2.  เชิงคุณภาพ ความพึงพอใจของผู้เข้าร่วมกิจกรรมไม่ต่ำกว่าระดับปานกลาง</t>
  </si>
  <si>
    <t>1  ร้อยละ 80            2.  ความพึงพอใจของการจัดกิจกรรมไม่ต่ำกว่าระดับปานกลาง</t>
  </si>
  <si>
    <t>1.  ร้อยละ  2.  ระดับความพึงพอใจ</t>
  </si>
  <si>
    <t>2  ร้อยละ 80            2.  ความพึงพอใจของการจัดกิจกรรมไม่ต่ำกว่าระดับปานกลาง</t>
  </si>
  <si>
    <t>เดือน ตุลาคม 2554-กันยายน 2556</t>
  </si>
  <si>
    <t>4.2.7 โครงการเตรียมความพร้อมของนักศึกษาเภสัชศาสตร์ชั้นปีที่ 4 สาขาเภสัชภัณฑ์ก่อนฝึกปฏิบัติงานวิชาชีพ ศึกษาดูงานผลิตภัณฑ์และการควบคุมคุณภาพ</t>
  </si>
  <si>
    <t xml:space="preserve">1. เพื่อให้นักศึกษาได้เพิ่มพูนความรู้และมีทักษะใน   งานเภสัชกรรมอัน จะก่อให้เกิดประโยชน์ในการปฏิบัติ งานวิชาชีพเภสัชกรรม    2.เพื่อเตรียมความพร้อมให้นักศึกษาก่อนการฝึกปฏิบัติงานวิชาชีพ </t>
  </si>
  <si>
    <t xml:space="preserve">นักศึกษาเข้าใจถึงความสำคัญ และบทบาท ของรายวิชาเภสัชศาสตร์ที่มี ความเกี่ยวข้องกับวิชาชีพในอนาคต </t>
  </si>
  <si>
    <t>นักศึกษามีความรู้ในงานด้านเภสัชกรรมเพิ่มขึ้นอย่างน้อย 3.5 จาก 5</t>
  </si>
  <si>
    <t>เดือน ตุลาคม 2554-กันยายน 2557</t>
  </si>
  <si>
    <t>4.2.8 โครงการเตรียมความพร้อมนักศึกษาเพื่อทำแผนงานการตลาด</t>
  </si>
  <si>
    <t xml:space="preserve">เพื่อให้นักศึกษาได้เพิ่มพูนความรู้และมีทักษะใน   งานเภสัชกรรมการตลาด </t>
  </si>
  <si>
    <t>นักศึกษาเข้าใจถึงความสำคัญ และบทบาท ของรายวิชาเภสัชกรรมการตลาด</t>
  </si>
  <si>
    <t>นักศึกษามีความรู้ในงานด้านเภสัชกรรมการตลาด</t>
  </si>
  <si>
    <t>ประกวดโครงงานได้รางวัลอย่างน้อย 1 รางวัล</t>
  </si>
  <si>
    <t>จำนวนรางวัล</t>
  </si>
  <si>
    <t>เดือน ตุลาคม 2554-กันยายน 2558</t>
  </si>
  <si>
    <t>4.2.9 โครงการอบรมเสวนาสำหรับแหล่งฝึกปฏิบัติงาน</t>
  </si>
  <si>
    <t>เพื่อให้เภสัชกรประจำแหล่งมีองค์ความรู้ที่ทันสมัย และสามารถประยุกต์ใช้เพื่อปฏิบัติงานและดูแลให้คำแนะนำสำหรับนักศึกษาได้</t>
  </si>
  <si>
    <t>เภสัชกร มีองค์ความรู้ เป็นแบบอาจารย์พี่เลี้ยงที่มีคุณภาพ</t>
  </si>
  <si>
    <t>1. เชิงปริมาณ จำนวนอาจารย์ และเภสัชกร ประจำแหล่งฝึกเข้าร่วม ไม่น้อยกว่า   20 คน 2.  สามารถเพิ่มจำนวนแหล่งฝึกปฏิบัติงานเฉพาะทางที่มีมาตรฐานได้อย่างน้อย 2 แหล่ง</t>
  </si>
  <si>
    <t>จำนวนเภสัชกร จำนวนแหล่งฝึก</t>
  </si>
  <si>
    <t>เดือน ตุลาคม 2554-กันยายน 2559</t>
  </si>
  <si>
    <t xml:space="preserve">กลยุทธที่ 2,4 ( มหาวิทยาลัยอุบลราชธานี)  ยุทธศาสตร์ที่ 2 (คณะเภสัชศาสตร์) </t>
  </si>
  <si>
    <t>4.2.10 โครงการความร่วมมือกับแหล่งฝึกปฏิบัติงาน</t>
  </si>
  <si>
    <t>เพื่อพัฒนาเภสัชกร และอาจารย์ประจำแหล่งฝึกให้มีมาตรฐานในการประเมินนักศึกษา</t>
  </si>
  <si>
    <t>อาจารย์และเภสัชกรประจำแหล่งฝึกมีมาตรฐานในการสอน ประเมินนักศึกษา</t>
  </si>
  <si>
    <t>1.  จำนวน อาจารย์และเภสัชกรปรจำแหล่งฝึกที่เข้าร่วมอบรมสัชศาสตร์ศึกษา ไม่น้อย กว่า 5 คน   2. ระดับความรู้ด้านการประเมินผลเพิ่มขึ้นไม่น้อย 3 จาก 5 ระดับ</t>
  </si>
  <si>
    <t>1.  จำนวน 2  ระดับความรู้ด้านการประเมินผล</t>
  </si>
  <si>
    <t>1.  จำนวน 2. ระดับความรู้</t>
  </si>
  <si>
    <t>เดือน ตุลาคม 2554-กันยายน 2560</t>
  </si>
  <si>
    <t>อย่างน้อย 12 ครั้ง</t>
  </si>
  <si>
    <t xml:space="preserve">1. เพื่อให้บริการทางเภสัชกรรมแก่ผู้ป่วยที่มารับบริการ ณ โรงพยาบาล สถานพยาบาล โดยคณาจารย์ 
2.เพื่อให้เกิดการประสานความร่วมมือระหว่างคณะเภสัชศาสตร์และแหล่งฝึกปฏิบัติวิชาชีพ
</t>
  </si>
  <si>
    <t>การให้บริการทางเภสัชกรรมแก่ผู้ป่วยที่มารับบริการ ณ โรงพยาบาล สถานพยาบาลโดยคณาจารย์</t>
  </si>
  <si>
    <t xml:space="preserve">1. ด้านปริมาณ ได้แก่  จำนวนผู้ป่วยที่ได้รับการบริบาลทางเภสัชกรรม 
2. ด้านคุณภาพ ได้แก่  ค้นหาและแก้ปัญหาจากการใช้ยาในผู้ป่วย 
</t>
  </si>
  <si>
    <t>1. อย่างน้อย 200 คน
2.อย่างน้อย 50 รายการ</t>
  </si>
  <si>
    <t xml:space="preserve">1. จำนวน  
2. จำนวน  </t>
  </si>
  <si>
    <t xml:space="preserve">1. เพื่อเผยแพร่ความรู้ด้านยาและสุขภาพแก่ผู้ป่วยที่มารับบริการ ณ โรงพยาบาล สถานพยาบาล และประชาชนในชุมชนโดยคณาจารย์ 
2.เพื่อให้เกิดการประสานความร่วมมือระหว่างคณะเภสัชศาสตร์และแหล่งฝึกปฏิบัติวิชาชีพ และชุมชนรอบมหาวิทยาลัย
</t>
  </si>
  <si>
    <t xml:space="preserve">การเผยแพร่ความรู้ด้านยาและสุขภาพแก่ผู้ป่วยที่มารับบริการ ณ โรงพยาบาล ร้านยา สถานพยาบาลอื่น และประชาชนในชุมชนรอบมหาวิยาลัย
</t>
  </si>
  <si>
    <t xml:space="preserve">1. ด้านปริมาณ ได้แก่  จำนวนผู้เข้าร่วมโครงการ 
2. ด้านคุณภาพ ได้แก่  ความพึงพอใจของผู้เข้าร่วมโครงการ
</t>
  </si>
  <si>
    <t>1. อย่างน้อยร้อยละ 80
2. อย่างน้อยร้อยละ 95</t>
  </si>
  <si>
    <t xml:space="preserve">1. ร้อยละ 
2. ร้อยละ </t>
  </si>
  <si>
    <t xml:space="preserve">1. เพื่อเพิ่มพูนความรู้ด้านยาที่ทันสมัยให้แก่เภสัชกร ให้สอดคล้องกับการบริบาลทางเภสัชกรรมที่เป็นปัจจุบัน 
2.เพื่อพัฒนาความสามารถในการบูรณาการองค์ความรู้หลายประการและประสบการณ์  ในการค้นหา  วางแผนการแก้ไข  ติดตาม และป้องกันปัญหาจากการใช้ยา  เพื่อประชาชนใช้ยาอย่างเหมาะสม </t>
  </si>
  <si>
    <t>ผู้เข้าร่วมประชุมมีองค์ความรู้เกี่ยวงานบริการเภสัชสนเทศ การใช้ยาเพื่อความปลอดภัยของผู้ป่วย และสามารถนำไปประยุกต์ใช้ในหน่วยงานของตนได้</t>
  </si>
  <si>
    <t>1. อย่างน้อยร้อยละ 80
2. อย่างน้อยร้อยละ 90</t>
  </si>
  <si>
    <t xml:space="preserve">1. เพื่อพัฒนาฐานข้อมูลภาษาอีสานที่ใช้สื่อสารด้านสุขภาพเป็นการสืบสานและอนุรักษ์การใช้ภาษาถิ่นอีสาน 
2.เพื่อใช้ในการเรียนการสอนของคณะต่าง ๆ ที่เกี่ยวข้องกับวิทยาศาสตร์สุขภาพ  เพื่อประชาชนใช้ยาอย่างเหมาะสม </t>
  </si>
  <si>
    <t xml:space="preserve">ฐานข้อมูลภาษาอีสาน 1 กลุ่มโรค </t>
  </si>
  <si>
    <t xml:space="preserve">1.ได้ฐานข้อมูลภาษาอีสาน 1 กลุ่มโรค  
2. มีการบูรณาการโครงการนี้เข้ากับการเรียนการสอน วิชาบริการเภสัชสนเทศของนักศึกษาเภสัชศาสตร์ 
</t>
  </si>
  <si>
    <t>1. อย่างน้อย 1 ฐานข้อมูล
2. อย่างน้อย 1  รายวิชา</t>
  </si>
  <si>
    <t xml:space="preserve">1. จำนวน 
2. จำนวน </t>
  </si>
  <si>
    <t xml:space="preserve">1. เพื่อให้มีการจัดตั้งโครงการพ่อแม่อาสาเพื่อทำประโยชน์ให้เด็ก ๆ ในชุมชนมหาวิทยาลัย 
2. เพื่อเป็นโครงการให้บุคลากรมหาวิทยาลัย นักศึกษามหาวิทยาลัย ได้มีโอกาสทำประโยชน์ และความเสียสละต่อสังคม </t>
  </si>
  <si>
    <t xml:space="preserve">1. เด็กและเยาวชนในมหาวิทยาลัยอุบลราชธานีและรอบมหาวิทยาลัย ได้รับการดูแลในด้านสุขภาพและด้านจิตใจ 
2.อาสาสมัครในโครงการได้มีโอกาสทำประโยชน์ และความเสียสละต่อสังคม </t>
  </si>
  <si>
    <t xml:space="preserve">1. ด้านปริมาณ ได้แก่  จำนวนผู้เข้าร่วมโครงการ 
2. ด้านคุณภาพ ได้แก่  ความพึงพอใจของผู้เข้าร่วมโครงการ
3.  มีการบูรณาการโครงการนี้เข้ากับการเรียนการสอน วิชาบริการเภสัชสนเทศของนักศึกษาเภสัชศาสตร์ </t>
  </si>
  <si>
    <t>1. อย่างน้อย 30 คน 
2. อย่างน้อยร้อยละ 80
3. อย่างน้อย 1 รายวิชา</t>
  </si>
  <si>
    <t>1. จำนวน 
2. ร้อยละ
3. จำนวน</t>
  </si>
  <si>
    <t>เพื่อดำเนินการซ่อมแซมครุภัณฑ์วิทยาศาสตร์ให้เพียงพอต่อการใช้งานการเรียนการสอนและงานวิจัยของ นศ. และอาจารย์</t>
  </si>
  <si>
    <t>ครุภัณฑ์ที่ชำรุดได้รับการซ่อมแซมอย่างน้อย 5 รายการ</t>
  </si>
  <si>
    <t>1.เพื่อให้บุคลกรห้องปฏิบัติการมีการแลกเปลี่ยนความรู้ทักษะที่เป็นประโยชน์ต่อการปฏิบัติงาน 2. มีการแลกเปลี่ยนความคิดเห็นร่วมกันเพื่อให้เกิดการทำงานที่มีการประสานงานกันได้อย่างมีประสิทธิภาพ 3.เพื่อสร้างเจตคติที่ดีในการทำงาน</t>
  </si>
  <si>
    <t>1.จำนวนบุคลกรที่เข้าร่วมโครงการอย่างน้อยร้อยละ 50                            2. จำนวนการประชุมเพื่อแลกเปลี่ยนความคิดเห็น และทัศนคติ อย่างน้อย 8 ครั้ง</t>
  </si>
  <si>
    <t>นศ.คณะเภสัชศาสตร์เข้าร่วมโครงการไม่น้อยกว่าร้อยละ 60</t>
  </si>
  <si>
    <t>นศ.ที่เข้าร่วมโครงการสอบผ่านการฝึกอบรมร้อยละ 50</t>
  </si>
  <si>
    <t xml:space="preserve"> 1. เพื่อผลิตบัณฑิตที่มีคุณภาพตามมาตรฐานเกณฑ์วิชาชีพและเป็นบัณฑิตที่พึงประสงค์ของสังคมไทย
2. เพื่อเพิ่มกำลังการผลิตบัณฑิตเภสัชศาสตร์ตอบสนองความต้องการของภูมิภาคตะอันออกเฉียงเหนือและของประเทศ
3. เพื่อจัดรูปแบบการเรียนรู้โดยเน้นผู้เรียนเป็นศูนย์กลาง
4. เพื่อให้นักศึกษาเภสัชศาสตร์ฝึกทักษะในการวิเคราะห์ปัญหาสุขภาพและสามารถถ่ายทอดความรู้เกี่ยวกับสุขภาพและการใช้ยาสู่ชุมชนได้
5. เพื่อให้นักศึกษาได้มีโอกาสในการสร้างเสริมประสบการณ์นอกห้องเรียน หรือศึกษาดูงานในระดับอุตสาหกรรมและโรงพยาบาล
6. เพื่อให้นักศึกษาสามารถประยุกต์และบูรณาการความรู้ในการทำวิจัย เรียนรู้การแก้ปัญหาอย่างเป็นระบบ และพัฒนาทักษะในการนำเสนอผลงานวิจัยได้
7. เพื่อประกันคุณภาพมาตรฐานการศึกษาของหลักสูตรก่อนสำเร็จการศึกษาของนักศึกษาเภสัชศาสตร์</t>
  </si>
  <si>
    <t>1. บัณฑิตมีคุณภาพตามมาตรฐานเกณฑ์วิชาชีพและเป็นบัณฑิตที่พึงประสงค์ของสังคมไทย
2. นักศึกษาเภสัชศาสตร์มีทักษะการวิเคราะห์ปัญหาสุขภาพและสามารถถ่ายทอดความรู้เกี่ยวกับสุขภาพและการใช้ยาสู่ชุมชนได้
3. นักศึกษามีโอกาสในการสร้างเสริมประสบการณ์นอกห้องเรียน หรือศึกษาดูงานในระดับอุตสาหกรรมและโรงพยาบาล
4. นักศึกษาสามารถประยุกต์และบูรณาการความรู้ในการทำวิจัย เรียนรู้การแก้ปัญหาอย่างเป็นระบบ และพัฒนาทักษะในการนำเสนอผลงานวิจัยได้</t>
  </si>
  <si>
    <t>1. ร้อยละของจำนวนนักศึกษาใหม่ที่รับเข้า 
2. ร้อยละของบัณฑิตที่สำเร็จการศึกษา
3. ร้อยละของบัณฑิตที่มีงานทำภายหลังจากสำเร็จการศึกษา 1 ปี 
4. จำนวนนักศึกษาที่สอบผ่านการสอบประมวลความรอบรู้ครั้งที่ 1 
5. ความพึงพอใจของผู้ใช้บัณฑิตปีที่ผ่านมาไม่น้อยกว่า 3.51 (คะแนนเต็ม 5)</t>
  </si>
  <si>
    <t>1. ไม่น้อยกว่าร้อยละ 80 ของแผนการรับ
2. ไม่น้อยกว่าร้อยละ 80 ของจำนวนนักศึกษาที่รับเข้า
3. ไม่น้อยกว่าร้อยละ 80
4. ไม่น้อยกว่าร้อยละ 80 ของจำนวนผู้เข้าสอบ
5. ค่าเฉลี่ยไม่น้อยกว่า 3.51</t>
  </si>
  <si>
    <t>1. ร้อยละ
2. ร้อยละ
3. ร้อยละ
4. ร้อยละ
5. ค่าคะแนน</t>
  </si>
  <si>
    <t>เดือนตุลาคม 2554- เดือนกันยายน 2555</t>
  </si>
  <si>
    <t>1.เพื่อดำเนินการออกข้อสอบ จัดการสอบ และประเมินผลการสอบ
2. เพื่อวัดผลสัมฤทธิ์ในการเรียนของนักศึกษาตามหลักสูตรเภสัชศาสตรบัณฑิต
3. เพื่อเตรียมความพร้อมด้านความรู้และทักษะวิชาชีพเภสัชกรรมให้แก่นักศึกษา</t>
  </si>
  <si>
    <t>1.มีการจัดสอบและการประเมิน ผลสำเร็จตามวัตถุประสงค์ 
2.นักศึกษามีความพร้อมในการสอบความรู้ผู้ขอขึ้นทะเบียนเป็นผู้ประกอบวิชาชีพฯ สามารถสอบผ่านความรู้ผู้ขอขึ้นทะเบียนเป็นผู้ประกอบวิชาชีพฯ</t>
  </si>
  <si>
    <t>เดือนมิถุนายน 2554 - มีนาคม 2555</t>
  </si>
  <si>
    <t xml:space="preserve">1. เพื่อเตรียมความพร้อมในการปรับปรุงหลักสูตรให้สอดคล้องตามกรอบมาตรฐานคุณวุฒิระดับอุดมศึกษาแห่งชาติ (TQF) เกณฑ์มาตรฐานหลักสูตรและเกณฑ์มาตรฐานวิชาชีพ
2. เพื่อดำเนินการปรับปรุงหลักสูตรเข้าสู่กรอบมาตรฐานคุณวุฒิระดับอุดมศึกษาแห่งชาติ 
</t>
  </si>
  <si>
    <t>1.  มีหลักสูตรฉบับปรับปรุงที่ดำเนินการตามกรอบมาตรฐานคุณวุฒิระดับอุดมศึกษาแห่งชาติ</t>
  </si>
  <si>
    <t>1. ร้อยละของหลักสูตรที่ปรับปรุงเข้าสู่กรอบมาตรฐานคุณวุฒิระดับอุดมศึกษาแห่งชาติ</t>
  </si>
  <si>
    <t>1. ร้อยละ 100</t>
  </si>
  <si>
    <t xml:space="preserve">1. ร้อยละ 
</t>
  </si>
  <si>
    <t>เดือนตุลาคม 2554 - พฤษภาคม 2555</t>
  </si>
  <si>
    <t>1. เพื่อให้คณาจารย์มีความรู้ความเข้าใจที่ถูกต้องในกระบวนการจัดการเรียนการสอน
2. เพื่อให้คณาจารย์มีทักษะการสอน การวัดและประเมินผล และการจัดทำสื่อการสอนที่ถูกต้องเหมาะสม</t>
  </si>
  <si>
    <t>1. คณาจารย์มีความรู้ความเข้าใจที่ถูกต้องในกระบวนการจัดการเรียนการสอน
2. คณาจารย์มีทักษะการสอน การวัดและประเมินผล และการจัดทำสื่อการสอนที่ถูกต้องเหมาะสม</t>
  </si>
  <si>
    <t>1. ร้อยละของผู้เข้าร่วมการอบรม
2.จำนวนรายวิชาที่ได้คะแนนการประเมินการจัดการเรียนการสอนรายวิชา ในระดับคะแนนเฉลี่ย 3.51 (จากคะแนนเต็ม 5)</t>
  </si>
  <si>
    <t>1. ไม่ต่ำกว่าร้อยละ 80 ของจำนวนอาจารย์ทั้งหมด
2. ไม่น้อยกว่าร้อยละ 80 ของจำนวนรายวิชาทั้งหมด</t>
  </si>
  <si>
    <t>1. ร้อยละ
2. ร้อยละ</t>
  </si>
  <si>
    <t>เดือนตุลาคม 2554 - เดือนพฤษภาคม 2555</t>
  </si>
  <si>
    <t>1. เพื่อผลิตบัณฑิตที่มีคุณภาพตามเกณฑ์วิชาชีพและเป็นบัณฑิตที่พึงประสงค์ของสังคมไทย 
2. เพื่อเพิ่มกำลังการผลิตบัณฑิตเภสัชศาสตร์ ตอบสนองความต้องการภูมิภาคตะวันออกเฉียง เหนือและของประเทศ</t>
  </si>
  <si>
    <t>1. มีบัณฑิตที่มีคุณภาพตามเกณฑ์มาตรฐานวิชาชีพ และเป็นบัณฑิตที่พึงประสงค์ของสังคมไทย</t>
  </si>
  <si>
    <t>1. ร้อยละของนักศึกษาที่รับเข้า
2. ร้อยละของบัณฑิตที่สำเร็จการศึกษาต่อจำนวนนักศึกษาที่รับเข้า</t>
  </si>
  <si>
    <t xml:space="preserve">1. ไม่ต่ำกว่าร้อยละ 50 ของแผนการรับ
2. ไม่ต่ำกว่าร้อยละ 75 </t>
  </si>
  <si>
    <t>เดือนตุลาคม 2554 -เดือนกันยายน 2555</t>
  </si>
  <si>
    <t xml:space="preserve">1. เพื่อผลิตบัณฑิตที่มีความรู้ด้านโฮมีโอพาธีย์
2. เพื่อส่งเสริมให้บุคลากรทางแพทย์มีการนำความรู้ทางการแพทย์ทางเลือก สาขาโฮมีโอพาธีย์ไปประยุกต์ใช้ในการปฏิบัติงานจริง
</t>
  </si>
  <si>
    <t>1. มีบัณฑิตที่มีความรู้ ความสามารถ และทักษะการปฏิบัติงานด้านโฮมีโอพาธีย์</t>
  </si>
  <si>
    <t>1. ร้อยละของวัสดุ  ตำรา วารสารทางวิชาการและโสตทัศนูปกรณ์ ที่เพิ่มขึ้น 
2. ระดับความพึงพอใจของผู้ใช้บริการห้องเอกสารอ้างอิงฯ (คะแนนเต็ม 5)</t>
  </si>
  <si>
    <t xml:space="preserve">1. เพิ่มขึ้นร้อยละ 2
2. ระดับความพึงพอใจฯ ไม่น้อยกว่า 3.51 </t>
  </si>
  <si>
    <t>เดือนธันวาคม 2554 - สิงหาคม 2555</t>
  </si>
  <si>
    <t>1. เพื่อให้คณาจารย์ บุคลากร และนักศึกษามีทักษะการใช้ภาษาอังกฤษในการเรียนการสอน และการทำงานทีมีประสิทธิภาพ</t>
  </si>
  <si>
    <t>1. คณาจารย์ บุคลากร และนักศึกษามีทักษะการใช้ภาษาอังกฤษในการเรียนการสอน และการทำงานทีมีประสิทธิภาพ</t>
  </si>
  <si>
    <t>1. ร้อยละของผู้เข้าร่วมอบรม
2. คะแนนการประเมินโครงการ</t>
  </si>
  <si>
    <t>1. ร้อยละ
2. ค่าคะแนน</t>
  </si>
  <si>
    <t>1. เพื่อผลิตบัณฑิตที่มีคุณภาพตามมาตรฐานเกณฑ์วิชาชีพและเป็นบัณฑิตที่พึงประสงค์ของสังคมไทย
2. เพื่อเพิ่มกำลังการผลิตบัณฑิตเภสัชศาสตร์ตอบสนองความต้องการของภูมิภาคตะอันออกเฉียงเหนือและของประเทศ
3. เพื่อขยายโอกาสทางการศึกษาแก่นักเรียน/นักศึกษารวมถึงผู้สนใจในการศึกษาด้านเภสัชศาสตร์
4. เพื่อประกันคุณภาพมาตรฐานการศึกษาของหลักสูตรก่อนสำเร็จการศึกษาของนักศึกษาเภสัชศาสตร์</t>
  </si>
  <si>
    <t>1. บัณฑิตมีคุณภาพตามมาตรฐานเกณฑ์วิชาชีพและเป็นบัณฑิตที่พึงประสงค์ของสังคมไทย
2. นักศึกษาเภสัชศาสตร์มีทักษะการวิเคราะห์ปัญหาสุขภาพและสามารถถ่ายทอดความรู้เกี่ยวกับสุขภาพและการใช้ยาสู่ชุมชนได้
3. จำนวนนักเรียน/นักศึกษาหรือผู้สนใจมีโอกาสในการศึกษาด้านเภสัชศาสตร์และประกอบวิชาชีพเภสัชศาสตร์ตามความต้องการของตลาดแรงงานเพิ่มขึ้น</t>
  </si>
  <si>
    <t xml:space="preserve">1. เพื่อเป็นสื่อกลางของคณะที่สามารถให้ข้อมูลแก่คณาจารย์ได้อย่างทั่วถึง คณาจารย์จะได้รับทราบข้อมูล ทิศทางและนโยบายของคณะ สามารถนำไปพิจารณาปฏิบัติได้อย่างมีประสิทธิภาพและเป็นไปในทิศทางเดียวกัน
2. เพื่อเป็นเวทีทางวิชาการของคณาจารย์ในอันที่จะเป็นประโยชน์ในการพัฒนางานและพัฒนาตน
3. เพื่อเป็นเวทีที่เปิดโอกาสให้คณาจารย์ได้ร่วมแสดงความคิดเห็น แลกเปลี่ยนประสบการณ์ และช่วยกันระดมความคิดแก้ไขปัญหาที่เกิดขึ้นในกลุ่มวิชาและคณะฯ 
4. เพื่อพัฒนาประสิทธิภาพในการจัดการเรียนการสอน ให้เป็นแนวปฏิบัติที่ดีของกลุ่มวิชา
5. เสริมสร้างความสัมพันธ์อันดีระหว่างคณาจารย์ในกลุ่มวิชา
</t>
  </si>
  <si>
    <t xml:space="preserve">1. คณาจารย์ได้รับทราบทิศทาง นโยบายของคณะและข้อมูลต่าง ๆ สามารถนำไปพิจารณาปฏิบัติได้อย่างมีประสิทธิภาพและเป็นไปในทิศทางเดียวกัน
2. คณาจารย์ในกลุ่มวิชาทราบข้อมูลกิจกรรมต่าง ๆ ทั้งจากภายในและภายนอกคณะอย่างทั่วถึง
3. ปัญหาของกลุ่มวิชาได้รับการแก้ไขอย่างเป็นระบบโดยผ่านกระบวนการแก้ไขปัญหาต่างๆ ร่วมกันของคณาจารย์ในกลุ่มวิชา 
4. กลุ่มวิชามีแนวปฏิบัติที่ดีในด้านการเรียนการสอน เช่น  มีมาตรฐานในการประเมินผลและตัดเกรดในรายวิชาต่างๆ  และผลการประเมินรายวิชาและการสอนของคณาจารย์ในกลุ่มวิชาอยู่ในระดับดีขึ้นไป
5. คณาจารย์ในกลุ่มวิชามีความสัมพันธ์อันดีต่อกัน
</t>
  </si>
  <si>
    <t>ตุลาคม 2554 – กันยายน 2555</t>
  </si>
  <si>
    <t>1. เพื่อส่งเสริมและเผยแพร่แนวคิดการสร้างเสริมสุขภาพให้นักเรียนในโรงเรียนเครือข่ายมหาวิทยาลัยอุบลราชธานีและประชาชนที่อาศัยอยู่บริเวณรอบโรงเรียนเครือข่ายมหาวิทยาลัยอุบลราชธานีตระหนักถึงการดูแลสุขภาพของตนเอง คนในครอบครัวและชุมชนก่อนการใช้ยา 
2. เพื่อให้ประชาชนที่อาศัยอยู่บริเวณรอบโรงเรียนเครือข่ายมหาวิทยาลัยอุบลราชธานีได้รับความรู้ด้านสุขภาพ มีส่วนร่วมในการแสดงความเห็น และสอบถามปัญหาเกี่ยวกับสุขภาพและการใช้ยา
3. เพื่อให้นักศึกษาคณะเภสัชศาสตร์ได้เรียนรู้สภาพปัญหาที่แท้จริงในชุมชนและสามารถวางแผนแก้ไขได้
4. เพื่อให้อาสาสมัครสาธารณสุขประจำหมู่บ้าน (อสม.) มีทักษะการสร้างเสริมสุขภาพแก่เด็กวัยเรียน</t>
  </si>
  <si>
    <t>1. นักเรียนโรงเรียนเครือข่ายมหาวิทยาลัยอุบลราชธานีได้รับความรู้ ความเข้าใจที่ถูกต้อง ในการดูแลและการสร้างเสริมสุขภาพ
2. ประชาชนที่อาศัยอยู่บริเวณรอบโรงเรียนเครือข่ายมหาวิทยาลัยอุบลราชธานีได้รับความรู้ด้านสุขภาพ มีส่วนร่วมในการแสดงความเห็น และสอบถามปัญหาเกี่ยวกับสุขภาพและการใช้ยา
3. นักศึกษาคณะเภสัชศาสตร์ชั้นปีที่ ๓ ได้เรียนรู้สภาพปัญหาที่แท้จริงในชุมชนและสามารถวางแผนแก้ไขได้
4. อาสาสมัครสาธารณสุขประจำหมู่บ้าน (อสม.) มีแนวคิดและทักษะการสร้างเสริมสุขภาพแก่เด็กวัยเรียน
5. เกิดเครือข่ายทางวิชาการระหว่างคณะเภสัชศาสตร์ มหาวิทยาลัยอุบลราชธานี กับโรงเรียนเครือข่ายมหาวิทยาลัยอุบลราชธานี และศูนย์ส่งเสริมสุขภาพชุมชนในจังหวัดอุบลราชธานี</t>
  </si>
  <si>
    <t xml:space="preserve">1. เภสัชกรผู้เข้าร่วมประชุมได้รับความรู้ ด้านความก้าวหน้าทางวิชาการทางเภสัชกรรมเพื่อใช้ในการปฏิบัติหน้าที่ให้ดียิ่งขึ้น
2. เภสัชกรผู้เข้าร่วมประชุมได้แลกเปลี่ยนความคิดเห็นและประสบการณ์  ที่สามารถนำไปใช้ในการให้บริการแก่ประชาชนทั่วไป และเกิดการเผยแพร่ผลงานทางวิชาการ
3. เภสัชกรผู้เข้าร่วมประชุมตระหนักในจรรยาบรรณวิชาชีพ 
4. เกิดเครือข่ายทางวิชาการสำหรับเภสัชกรภาคตะวันออกเฉียงเหนือ
5. การประสานงานกิจกรรมเชิงวิชาชีพเป็นไปอย่างประสิทธิภาพ เช่น การฝึกปฏิบัติงานวิชาชีพ และกิจกรรมสัปดาห์เภสัชกรรม
6. เภสัชกรผู้เข้าร่วมประชุม ได้รับหน่วยกิตการศึกษาต่อเนื่อง (CE)
</t>
  </si>
  <si>
    <t xml:space="preserve">1. เภสัชกรที่เข้าร่วมมีจำนวนไม่น้อยกว่าร้อยละ ๖๐ ของกลุ่มเป้าหมาย
2. มีผลงานวิจัยนำเสนอแบบโปสเตอร์และนำเสนอแบบปากเปล่า จากเครือข่ายต่างๆ ไม่น้อยกว่า ๑๐ ผลงาน
3. ผู้เข้าร่วมโครงการมีระดับความพึงพอใจมากกว่าระดับ ๓ (จาก ๕)
</t>
  </si>
  <si>
    <t>เดือนมีนาคม  - พฤษภาคม 2555</t>
  </si>
  <si>
    <t xml:space="preserve">1.เพื่อให้บุคลากรสำนัก งานมีการ  แลก เปลี่ยนความรู้ ทักษะที่เป็นประโยชน์ต่อการปฏิบัติงาน              2.เพื่อสร้าง  เจตคติที่ดี ฝึกการทำงานเป็นทีม </t>
  </si>
  <si>
    <t>เพื่อกำหนดแผนกลยุทธการบริหารทรัพยากรการเงินของคณะเภสัชศาสตร์ ในช่วงปีงบประมาณ 2555 - 2559</t>
  </si>
  <si>
    <t>มีแผนกลยุทธ์การบริหารทรัพยากรการเงินเพื่อเป็นแนวทางการเงินและงบประมรณ</t>
  </si>
  <si>
    <t>แผนกลยุทธ์การบริหารทรัพยากรการเงิน</t>
  </si>
  <si>
    <t>1 ฉบับ</t>
  </si>
  <si>
    <t xml:space="preserve"> เพื่อให้มีระบบการประเมินการบริหารงานของคณะเภสัชศาสตร์ สำหรับใช้เป็นแนวทางในการปรับปรุงและพัฒนาระบบบริหารให้มีประสิทธิภาพ</t>
  </si>
  <si>
    <t>มีการประเมินระบบบริหาร</t>
  </si>
  <si>
    <t>ผลการประเมินระบบบริหาร อยู่ในระดับดี</t>
  </si>
  <si>
    <t>คะแนน 3.5 จากคะแนนเต็ม 5</t>
  </si>
  <si>
    <t>คะแนน</t>
  </si>
  <si>
    <t>เดือนตุลาคม 2554 - กันยายน 2555</t>
  </si>
  <si>
    <t>เดือนพฤษภาคม  - สิงหาคม 2555</t>
  </si>
  <si>
    <t>เดือนธันวาคม 2554-สิงหาคม 2555</t>
  </si>
  <si>
    <r>
      <t xml:space="preserve">(25) โครงการย่อย : การประชาสัมพันธ์เชิงรุก วงเงิน 40,000 บาท </t>
    </r>
    <r>
      <rPr>
        <b/>
        <u/>
        <sz val="14"/>
        <rFont val="TH SarabunPSK"/>
        <family val="2"/>
      </rPr>
      <t>ปรับเปลี่ยนเป็น</t>
    </r>
    <r>
      <rPr>
        <sz val="14"/>
        <rFont val="TH SarabunPSK"/>
        <family val="2"/>
      </rPr>
      <t xml:space="preserve"> โครงการรับรองคณาจารย์และบุคลากรคณะเภสัชศาสตร์ และปรับลดวงเงินเหลือ 32,000 บาท (ทั้งนี้ เงินที่เหลือจำนวน 8,000 บาท ปรับโอนไปเป็นหมวดค่าใช้สอยอื่นภายใต้โครงการเงินกองทุนส่งเสริมและพัฒนาการผลิตบัณฑิต)</t>
    </r>
  </si>
  <si>
    <t xml:space="preserve"> - ค่าใช้สอยอื่น (งบ 35,000 บาท ปรับลดเหลือ 20,000 บาท)</t>
  </si>
  <si>
    <t>040100010017</t>
  </si>
  <si>
    <t>เพื่อให้เภสัชกรแหล่งฝึกมีทักษะในการถ่ายทอดองค์ความรู้และทัศนคติที่มีในการปฏิบัติงานบริบาลทางเภสัชกรรมแก่ผู้เข้ารับการฝึกอบรม และมีทักษะในการประเมินผลการปฏิบัติงาน</t>
  </si>
  <si>
    <t>4.2.11 โครงการจัดอบรมเภสัชศาสตร์ศึกษาสำหรับเภสัชกรแหล่งฝึกปฏิบัติงานบริบาลเภสัชกรรม (เสนอขออนุมัติปรับเพิ่มในแผนปฏิบัติการประจำปี 2555)</t>
  </si>
  <si>
    <t>1. มีมาตรฐานในการฝึกอบรมนักศึกษาเภสัชศาสตร์ในด้านการบริบาลทางเภสัชกรรม   2.เภสัชกรแหล่งฝึกสามารถให้การฝึกอบรมนักศึกษาได้อย่างมีประสิทธิภาพ</t>
  </si>
  <si>
    <t xml:space="preserve">เพื่อเตรียมนักศึกษาก่อนออกฝึกปฏิบัติงานวิชาชีพ </t>
  </si>
  <si>
    <t xml:space="preserve">4.2.6 โครงการเตรียมความพร้อมนักศึกษาก่อนออกฝึกปฏิบัติงานวิชาชีพเฉพาะทาง (เดิมวงเงิน 45,000 บาท ปรับลดลง 21,000 บาท เพื่อนำงบประมาณไปสมทบโครงการอบรมเภสัชศาสตร์ศึกษาสำหรับเภสัชกรแหล่งฝึกปฏิบัติงานบริบาลเภสัชกรรม  และโครงการเตรียมความพร้อมก่อนออกฝึกปฏิบัติงานวิชาชีพทั่วไป จำนวนเงิน 5,000 บาท) </t>
  </si>
  <si>
    <t>เพื่อส่งเสริมให้คณาจารย์มีผลงานวิจัยตีพิมพ์ และเผยแพร่ในงานประชุมวิชาการ</t>
  </si>
  <si>
    <t xml:space="preserve">1. มีอาจารย์ไปนำเสนอผลงานทางวิชาการไม่น้อยกว่าปีละ 4  คน
2. มีผลงานวิจัยตีพิมพ์และ proceeding ที่เป็นผลงานของอาจารย์ในคณะฯ ไม่ต่ำกว่าปีการศึกษาละ 5 เรื่อง
</t>
  </si>
  <si>
    <t xml:space="preserve">1. ไม่น้อยกว่าปีละ 4  คน
2. ไม่ต่ำกว่าปีการศึกษาละ 5 เรื่อง
</t>
  </si>
  <si>
    <t xml:space="preserve">1. คน
2. เรื่อง
</t>
  </si>
  <si>
    <t>คณะเภสัชศาสตร์มีจำนวนผลงานวิจัยเผยแพร่เป็นจำนวนที่มากขึ้น ส่งผลให้ได้รับการยอมรับในมาตรฐานผลงานวิจัย ในระดับชาติและนานาชาติ</t>
  </si>
  <si>
    <t>เพื่อพัฒนาระบบงานวิจัย งานบริการวิชาการ และงานทำนุบำรุงศิลปวัฒนธรรมคณะเภสัชศาสตร์</t>
  </si>
  <si>
    <t>1. มีการประชุมคณะกรรมการพัฒนาระบบงานวิจัย บริการวิชาการ ทำนุบำรุงศิลปวัฒนธรรม ไม่น้อยกว่า 3 ครั้ง/ปี</t>
  </si>
  <si>
    <t>เดือนพฤศจิกายน 2554 – กันยายน 2555</t>
  </si>
  <si>
    <t>คณะเภสัชศาสตร์มีการพัฒนาและติดตามงานวิจัย บริการวิชาการและทำนุบำรุงศิลปวัฒนธรรมอย่างเป็นระบบ</t>
  </si>
  <si>
    <t xml:space="preserve"> ไม่น้อยกว่า 3 ครั้ง/ปี</t>
  </si>
  <si>
    <t xml:space="preserve">  ครั้ง/ปี</t>
  </si>
  <si>
    <t>1. เพื่อเพิ่มพูนความรู้ ด้านความก้าวหน้าทางวิชาการทางเภสัชกรรมแก่เภสัชกรในภาคตะวันออกเฉียงเหนือ เพื่อใช้ในการปฏิบัติหน้าที่ให้ดียิ่งขึ้น
2. เพื่อเป็นเวทีวิชาการที่เปิดโอกาสให้เภสัชกรได้เผยแพร่ผลงานวิชาการ ตลอดจนแลกเปลี่ยนความรู้และประสบการณ์ที่สามารถนำไปใช้ในการให้บริการแก่ประชาชนทั่วไป
3. เพื่อกระตุ้นให้เภสัชกรมีความตระหนักในจรรยาบรรณวิชาชีพ
4. เพื่อส่งเสริมและสนับสนุนการพัฒนาเครือข่ายทางวิชาการสำหรับเภสัชกร เป็นผลให้เกิดการประสานงานกิจกรรมเชิงวิชาชีพที่มีประสิทธิภาพ  เช่น การฝึกปฏิบัติงานวิชาชีพ และ กิจกรรมสัปดาห์เภสัชกรรม
5. เพื่อพัฒนาเภสัชกรให้มีความรู้อย่างต่อเนื่อง โดยคิดเป็นหน่วยกิตการศึกษาต่อเนื่อง (CE)
6. เพื่อเผยแพร่ชื่อเสียงและบทบาทของคณะเภสัชศาสตร์ มหาวิทยาลัยอุบลราชธานี</t>
  </si>
  <si>
    <t>1.เพื่อให้เภสัชกร กลุ่มผู้ผลิตเครื่องสำอางผสมสารสกัดจากธรรมชาติ และผู้สนใจ ได้ทราบข้อมูลแนวทางการผลิตและวิธีการควบคุมคุณภาพและประเมินประสิทธิภาพต่างๆของเครื่องสำอางที่มีส่วนผสมสารสกัดจากธรรมชาติโดยการใช้เครื่องมือและอุปกรณ์  และวิธีการประเมินการระคายเคืองของผลิตภัณฑ์
2. เพื่อให้ข้อมูลเรื่อง บทบัญญัติเครื่องสำอางแห่งอาเซียน ข้อกำหนดและมาตรฐานเครื่องสำอางที่ตามกฎหมายใหม่ เพื่อให้สามารถพัฒนามาตรฐานผลิตภัณฑ์ให้สู่ตลาดสากลได้</t>
  </si>
  <si>
    <t>ผู้เข้าร่วมโครงการมีความรู้และเข้าใจถูกต้องและสามารถนำไปใช้ในงานทั้งด้านการผลิต ควบคุมคุณภาพและการให้คำแนะนำเกี่ยวกับผลิตภัณฑ์เครื่องสำอางที่มีคุณภาพมาตรฐาน</t>
  </si>
  <si>
    <t>จำนวนผู้เข้าร่วมโครงการไม่น้อยกว่าร้อยละ 80</t>
  </si>
  <si>
    <t>เดือนเมษายน – พฤษภาคม 2555</t>
  </si>
  <si>
    <t xml:space="preserve">1. เพื่อเก็บรวบรวมข้อมูลพืชสมุนไพรในเขตอีสานใต้ ประกอบด้วยสรรพคุณทางยา ข้อมูลการใช้แบบพื้นบ้าน ตลอดจนภาพตัวอย่างพรรณไม้แห้งอ้างอิง ไว้ในระบบฐานข้อมูลที่สืบค้นได้
2. เพื่อเป็นแหล่งศึกษาข้อมูลพืชสมุนไพรในเขตอีสานใต้ แก่นักเรียน นักศึกษา และประชาชนผู้สนใจทั่วไป </t>
  </si>
  <si>
    <t>1. ประชาชนทั่วไป ได้รับความรู้ด้านพืชสมุนไพรที่ถูกต้อง
2. มีแหล่งรวบรวมความรู้ด้านสมุนไพรไทยอีสาน ที่สามารถใช้อ้างอิงได้</t>
  </si>
  <si>
    <t>มีรายการสมุนไพรในเขตอีสานใต้ ที่ปรากฎข้อมูลในเวปไซต์อย่างน้อย 150 ชนิด</t>
  </si>
  <si>
    <t>ชนิด</t>
  </si>
  <si>
    <t>เดือนตุลาคม 2554 - กันยายน 2554</t>
  </si>
  <si>
    <t xml:space="preserve">1. เพื่อจัดทำมาตรฐาน ตำรับยาเหลืองปิดสมุทร
2. เพื่อจัดทำหนังสือทางวิชาการเผยแพร่  ชื่อ “มาตรฐานตำรับยาสมุนไพร UBU specification series 2 : ตำรับยาเหลืองปิดสมุทร”
</t>
  </si>
  <si>
    <t>หนังสือมาตรฐานตำรับยาสมุนไพร UBU specification series 2 : ตำรับยาเหลืองปิดสมุทร</t>
  </si>
  <si>
    <t xml:space="preserve">มีหนังสือทางวิชาการเผยแพร่ ชื่อ  “มาตรฐานตำรับยาสมุนไพร UBU specification series 1 : ตำรับยาแก้ไข้จันทน์ลีลา”  เผยแพร่ </t>
  </si>
  <si>
    <t>จำนวน 1 เล่ม</t>
  </si>
  <si>
    <t xml:space="preserve"> เล่ม</t>
  </si>
  <si>
    <t xml:space="preserve">1.ร้อยละ   
2. ร้อยละ 
3. มีการบูรณาการ
4. ร้อยละ </t>
  </si>
  <si>
    <t xml:space="preserve">1.ไม่น้อยกว่าร้อยละ 60 ของกลุ่มเป้าหมาย  
2. ร้อยละ 60 มีความพึงพอใจในการร่วมกิจกรรมระดับมาก
3. มีการบูรณาการโครงการนี้เข้ากับการเรียนการสอน
4. นักศึกษาร้อยละ ๖๐ มีความพึงพอใจต่อการจัดกิจกรรม ในระดับพึงพอใจมาก และมีความเห็นว่าสมควรให้จัดกิจกรรมนี้ต่อไป
</t>
  </si>
  <si>
    <t xml:space="preserve">1. มีนักเรียนโรงเรียนเครือข่ายมหาวิทยาลัยอุบลราชธานีร่วมโครงการไม่น้อยกว่าร้อยละ 60 ของกลุ่มเป้าหมาย  
2. ครูประจำโรงเรียนเครือข่ายมหาวิทยาลัยอุบลราชธานี อาสาสมัครสาธารณสุขประจำหมู่บ้าน (อสม.) และประชาชนที่อาศัยอยู่รอบบริเวณโรงเรียนเครือข่ายมหาวิทยาลัยอุบลราชธานีร้อยละ 60 มีความพึงพอใจในการร่วมกิจกรรมระดับมาก
3. มีการบูรณาการโครงการนี้เข้ากับการเรียนการสอนวิชาปฏิบัติการเภสัชวิทยา 1 และ/หรือ ปฏิบัติการเภสัชวิทยา 2 ของนักศึกษาเภสัชศาสตร์ชั้นปีที่ 3  
4. นักศึกษาคณะเภสัชศาสตร์ มหาวิทยาลัยอุบลราชธานีผู้ร่วมโครงการ ร้อยละ ๖๐ มีความพึงพอใจต่อการจัดกิจกรรม ในระดับพึงพอใจมาก และมีความเห็นว่าสมควรให้จัดกิจกรรมนี้ต่อไป
</t>
  </si>
  <si>
    <t>1. เพื่อสนับสนุนการทำวิจัยเพื่อพัฒนาการเรียนการสอน
2. เพื่อสนับสนุนงานวิจัยโครงการสารนิพนธ์ที่มีโอกาสหรือศักยภาพงานในการตีพิมพ์เผยแพร่
3. เพื่อส่งเสริมให้บุคลากรสายสนับสนุนทำวิจัยเพื่อพัฒนางานและวิจัยสถาบันของคณะฯ</t>
  </si>
  <si>
    <t>1. มีจำนวนโครงการวิจัยเพื่อพัฒนาการเรียนการสอนที่ได้รับทุนสนับสนุนมากขึ้น
2. มีจำนวนโครงการวิจัยเพื่อพัฒนางานคณะเภสัชศาสตร์ที่ได้รับทุนสนับสนุนมากขึ้น
3. มีผลงานวิจัยที่สามารถนำไปตีพิมพ์เผยแพร่และใช้ประโยชน์มากขึ้น</t>
  </si>
  <si>
    <t>1. จำนวนงานวิจัยเพื่อพัฒนาการเรียนการสอน คณะเภสัชศาสตร์ อย่างน้อย 3 เรื่อง
2. จำนวนบทความผลงานวิจัยจากโครงการสารนิพนธ์ได้รับการตีพิมพ์เผยแพร่อย่างน้อย 1 เรื่อง
3. จำนวนงานวิจัยเพื่อพัฒนางาน คณะเภสัชศาสตร์ อย่างน้อย 1 เรื่อง</t>
  </si>
  <si>
    <t>1. อย่างน้อย 3 เรื่อง
2. อย่างน้อย 1 เรื่อง
3. อย่างน้อย 1 เรื่อง</t>
  </si>
  <si>
    <t>1. เรื่อง
2. เรื่อง
3. เรื่อง</t>
  </si>
  <si>
    <t>1.นศ.มีความเข้าใจ เกี่ยวกับลักษณะทางพฤกษศาสตร์ของพืชสมุนไพร      2.นศ.มีทัศนคติที่ดีต่อการอนุรักษ์ธรรมชาติ และภูมิปัญญาท้องถิ่น        3. นศ.มีความสามัคคีภายในชั้นปี</t>
  </si>
  <si>
    <t xml:space="preserve">1. เพื่อให้นักศึกษาได้รับความรู้ ความเข้าใจในเรื่องระบบการศึกษาในคณะเภสัชศาสตร์ ได้รับคำแนะนำ พร้อมทั้งมีโอกาสซักถามข้อสงสัย ได้รู้จักคณาจารย์ ก่อนการเข้าศึกษาในหลักสูตรเภสัชศาสตรบัณฑิต  
2. เพื่อให้นักศึกษาได้รับทราบเกี่ยวกับกิจกรรมเสริมหลักสูตรที่ทางคณะฯ ได้จัดให้ รวมทั้งได้รับทราบแนวทางปฏิบัติและประโยชน์ที่จะได้รับจากการเข้าร่วมกิจกรรม
3. เพื่อเสริมสร้างทัศนคติที่ดีต่อวิชาชีพเภสัชกรรม และเสริมสร้างขวัญและกำลังใจแก่นักศึกษาใหม่ที่กำลังจะเข้าศึกษาในคณะเภสัชศาสตร์
</t>
  </si>
  <si>
    <t xml:space="preserve">1. นักศึกษาใหม่มีความเข้าใจ ในการเรียนรู้ และสามารถปรับตัวในศึกษาตามหลักสูตรเภสัชศาสตรบัณฑิตของมหาวิทยาลัยอุบลราชธานีได้
2. เกิดความสัมพันธ์อันดีระหว่างนักศึกษาใหม่กับคณาจารย์ บุคลากรฝ่ายต่างๆ ตลอดจนนักศึกษารุ่นพี่ในคณะเภสัชศาสตร์
</t>
  </si>
  <si>
    <t xml:space="preserve">1. เชิงปริมาณ คือ จำนวนนักศึกษา ที่เข้าร่วมกิจกรรมไม่ต่ำกว่าร้อยละ 60
2. เชิงคุณภาพ คือ ความพึงพอใจของผู้เข้าร่วมการจัดกิจกรรมไม่ต่ำกว่า  3 จากคะแนนเต็ม 5 คะแนน 
</t>
  </si>
  <si>
    <t xml:space="preserve">1. ไม่ต่ำกว่าร้อยละ 60
2. ไม่ต่ำกว่า  3 จากคะแนนเต็ม 5 คะแนน 
</t>
  </si>
  <si>
    <t xml:space="preserve">1. ร้อยละ 
2. คะแนน </t>
  </si>
  <si>
    <t>เดือนพฤษภาคม 2555</t>
  </si>
  <si>
    <t>1. รณรงค์และเสริมสร้างความร่วมมือระหว่างเภสัชกรในทุกกลุ่มสาขาวิชาชีพ ในการจัดกิจกรรมเพื่อการคุ้มครองผู้บริโภคด้านยาและสุขภาพ
2. รณรงค์ให้ประชนชนได้ตระหนักถึงบทบาทของเภสัชกร ในการให้ความช่วยเหลือเพื่อให้เกิดประโยชน์สูงสุดจากการได้รับบริการด้านยาและสุขภาพ</t>
  </si>
  <si>
    <t xml:space="preserve"> 1. ประชาชนได้ทราบบทบาทวิชาชีพเภสัชกรรมในสาขาต่างๆ
 2. ประชาชนได้รับบริการสุขภาพและความรู้ด้านยาที่เป็นประโยชน์
 3. เภสัชกรในทั้งภาครัฐและเอกชนในจังหวัด มีความสามัคคีและมุ่งทำงานเพื่อประชาชน</t>
  </si>
  <si>
    <t xml:space="preserve">1. เชิงปริมาณ คือ จำนวนผู้เข้าร่วมโครงการไม่น้อยกว่า ร้อยละ 60 
2. เชิงคุณภาพ คือ ความพึงพอใจผู้เข้าร่วมงานไม่ต่ำกว่าคะแนน 3 จาก 5 คะแนน
</t>
  </si>
  <si>
    <t xml:space="preserve">1. ไม่น้อยกว่า ร้อยละ 60 
2. ไม่ต่ำกว่าคะแนน 3 จาก 5 คะแนน
</t>
  </si>
  <si>
    <t xml:space="preserve">1.ร้อยละ  
2. คะแนน  
</t>
  </si>
  <si>
    <t>เดือนพฤษภาคม - สิงหาคม 2555</t>
  </si>
  <si>
    <t>1. เพื่อแลกเปลี่ยนประสบการณ์การทำงานร่วมกับนักศึกษา
2. เพื่อเสริมสร้างสัมพันธภาพอันดีระหว่างคณะเภสัชศาสตร์ และหน่วยงานอื่นๆ 
3. เพื่อเสริมสร้างสัมพันธภาพอันดีระหว่างบัณฑิต นักศึกษา คณาจารย์ และบุคลากรคณะเภสัชศาสตร์</t>
  </si>
  <si>
    <t>1. เกิดความสามัคคีระหว่างบัณฑิต นักศึกษา อาจารย์ และบุคลากร
2. เกิดความสัมพันธ์อันดีระหว่างอาจารย์ บุคลากร  บัณฑิตที่จบการศึกษาและนักศึกษา  แลกเปลี่ยนประสบการณ์ระหว่างบัณฑิต  นักศึกษา และอาจารย์</t>
  </si>
  <si>
    <t xml:space="preserve">1. เชิงปริมาณ คือ จำนวนนักศึกษา อาจารย์ที่เข้าร่วมกิจกรรมไม่ต่ำกว่าร้อยละ 60
2. เชิงคุณภาพ คือ คณาจารย์และบุคลากรได้ร่วมถ่ายรูปและมอบของที่ระลึกเพื่อแสดงความยินดีกับบัณฑิตและมหาบัณฑิต </t>
  </si>
  <si>
    <t xml:space="preserve">1. ไม่ต่ำกว่าร้อยละ 60
2. คณาจารย์และบุคลากรได้ร่วมถ่ายรูปและมอบของที่ระลึกเพื่อแสดงความยินดีกับบัณฑิตและมหาบัณฑิต </t>
  </si>
  <si>
    <t xml:space="preserve">1. ร้อยละ 
2. กิจกรรม </t>
  </si>
  <si>
    <t>เดือนธันวาคม  2554</t>
  </si>
  <si>
    <t>1. เพื่อให้นักศึกษาได้แสดงถึงความกตัญญูกตเวทีที่มีต่อคณาจารย์
2. เพื่อประกาศเกียรติคุณและมอบรางวัลแก่นักศึกษาที่เรียนดีและกิจกรรมดีเด่น
3. เพื่อส่งเสริมความสัมพันธ์อันดีระหว่างนักศึกษาและคณาจารย์</t>
  </si>
  <si>
    <t>1. นักศึกษามีความสำนึกในบุญคุณของครูอาจารย์ และสถาบันการศึกษา
2. เกิดความสัมพันธ์อันดีระหว่างนักศึกษาและคณาจารย์ อันเป็นผลต่อขวัญและกำลังใจในการศึกษา
3. ปลูกจิตสำนึกของนักศึกษาให้อนุรักษ์ขนบธรรมเนียมประเพณีอันดีงามของไทยต่อไป</t>
  </si>
  <si>
    <t>1. เชิงปริมาณ คือ จำนวนนักศึกษา อาจารย์ที่เข้าร่วมกิจกรรมไม่ต่ำกว่าร้อยละ 60
2. เชิงคุณภาพ คือ ความพึงพอใจของผู้เข้าร่วมการจัดกิจกรรมทั้งอาจารย์ นักศึกษาไม่ต่ำกว่าคะแนน 3 จาก 5 คะแนน</t>
  </si>
  <si>
    <t>1.ไม่ต่ำกว่าร้อยละ 60
2. ไม่ต่ำกว่าคะแนน 3 จาก 5 คะแนน</t>
  </si>
  <si>
    <t>เดือนพฤษภาคม  - กรกฎาคม 2555</t>
  </si>
  <si>
    <t>1. เพื่อพัฒนาศักยภาพของแกนนำนักศึกษาให้มีความเป็นผู้นำและสามารถทำงานร่วมกันเป็นทีมได้อย่างมีประสิทธิภาพ
2. เพื่อให้นักศึกษาสามารถวางแผนการทำงานได้อย่างเหมาะสม
3. เพื่อให้นักศึกษามีทักษะด้านการประกันคุณภาพการศึกษาและประยุกต์เข้ากับการดำเนินกิจกรรมได้
4. เพื่อให้นักศึกษาเข้าใจระบบการทำงาน การประสานงานกับหน่วยงาน ที่เกี่ยวข้องได้อย่างถูกต้อง</t>
  </si>
  <si>
    <t>1. นักศึกษามีภาวะผู้นำ รู้ตักตนเองและทีมงาน สามารถทำงานร่วมกันเป็นทีมได้
2. นักศึกษาเข้าใจระเบียนราชการ และสามารถติดต่อกับส่วนราชการอย่างถูกต้องและเหมาะสม
3. นักศึกษาสามารถวางแผนการดำเนินงานในแต่ละปีการศึกษาได้อย่างมีประสิทธิภาพ
4. นักศึกษาเข้าใจระบบการประกันคุณภาพการศึกษาและประยุกต์ใช้ในการดำเนินกิจกรรมได้</t>
  </si>
  <si>
    <t>1. เชิงปริมาณ คือ จำนวนแกนนำนักศึกษาที่เข้าร่วมโครงการอย่างน้อยร้อยละ 50 
2. เชิงคุณภาพ คือ ความพึงพอใจของผู้เข้าร่วมการจัดกิจกรรมทั้งอาจารย์ นักศึกษาไม่ต่ำกว่าปานกลาง (ระดับ 3.0)</t>
  </si>
  <si>
    <t>1. อย่างน้อยร้อยละ 50 
2. ไม่ต่ำกว่าปานกลาง (ระดับ 3.0)</t>
  </si>
  <si>
    <t>เดือนมีนาคม 2555</t>
  </si>
  <si>
    <t>1. เพื่อส่งเสริมกิจกรรมพบปะระหว่างอาจารย์ที่ปรึกษากับนักศึกษา และพัฒนาความสัมพันธ์และระบบการสื่อสารระหว่างนักศึกษาและอาจารย์ที่ปรึกษา
2. เพื่อศึกษาความคาดหวังของอาจารย์ที่ปรึกษาและนักศึกษาต่อระบบอาจารย์ที่ปรึกษาที่พึงประสงค์
3. เพื่อจัดอบรมสัมมนาเชิงปฏิบัติการ เกี่ยวกับศิลปะการให้คำปรึกษาของอาจารย์ที่ปรึกษา</t>
  </si>
  <si>
    <t>อาจารย์ที่ปรึกษากับนักศึกษามีความสัมพันธ์ที่ใกล้ชิดมีการพบปะปรึกษากันสม่ำเสมอ และบ่อยขึ้นโดยมีช่องทางการสื่อสารและการพบปะระหว่างอาจารย์ปรึกษากับนักศึกษามีความสะดวกมากขึ้น</t>
  </si>
  <si>
    <t>1. เชิงปริมาณ คือ จำนวนนักศึกษาและอาจารย์ที่เข้าร่วมกิจกรรมไม่น้อยกว่าร้อยละ 50
2. เชิงคุณภาพ คือ ความพึงพอใจในโครงการ ระดับปานกลาง (ระดับ 3)</t>
  </si>
  <si>
    <t>1. ไม่น้อยกว่าร้อยละ 50
2. ระดับปานกลาง (ระดับ 3)</t>
  </si>
  <si>
    <t xml:space="preserve">1. ร้อยละ
2. ระดับปานกลาง </t>
  </si>
  <si>
    <t>เดือนกุมภาพันธ์ 2555</t>
  </si>
  <si>
    <t xml:space="preserve">1. เพื่อให้คณาจารย์ บุคลากรและนักศึกษา ได้ทำบุญเลี้ยงพระและฟังธรรม
2. เพื่อให้เกิดสิริมงคลแก่สถาบัน คณาจารย์ บุคลากรและนักศึกษา  
3. เพื่อเสริมสร้างคุณธรรม จริยธรรม วินัย ความสามัคคีในหมู่คณะ ตลอดจนทัศนคติที่ดีต่อวิชาชีพเภสัชกร </t>
  </si>
  <si>
    <t>1. คณาจารย์ บุคลากรและนักศึกษา รู้สึกผูกพัน ภูมิใจ เป็นส่วนหนึ่งของสถาบัน
2. คณาจารย์ บุคลากรและนักศึกษา ได้ทำบุญเลี้ยงพระ ส่งเสริมให้มีคุณธรรม จริยธรรม
3. เกิดความสัมพันธ์อันดีระหว่าง คณาจารย์ บุคลากรฝ่ายต่างๆ และนักศึกษา</t>
  </si>
  <si>
    <t>1. เชิงปริมาณ คือ จำนวนนักศึกษาที่เข้าร่วมกิจกรรมไม่ต่ำกว่าร้อยละ 60
2. เชิงคุณภาพ คือ ความพึงพอใจของผู้เข้าร่วมกิจกรรมไม่ต่ำกว่า 3 (จากคะแนนเต็ม 5)</t>
  </si>
  <si>
    <t>1. ไม่ต่ำกว่าร้อยละ 60
2. ไม่ต่ำกว่า 3 (จากคะแนนเต็ม 5)</t>
  </si>
  <si>
    <t>1. ร้อยละ 
2. คะแนน</t>
  </si>
  <si>
    <t>เดือนมิถุนายน 2555</t>
  </si>
  <si>
    <t>1. ทดสอบและเปรียบเทียบฤทธิ์ยับยั้งเอนไซม์อะเซทิลโคลีนเอสเทอเรสของสารสกัดจากช้าพลู 
2. ทดสอบฤทธิ์และเปรียบเทียบฤทธิ์ต้านอนุมูลอิสระของสารสกัดจากช้าพลู 
3. แยกและพิสูจน์เอกลักษณ์สารออกฤทธิ์จากสารสกัดช้าพลู</t>
  </si>
  <si>
    <t>มีข้อมูลการวิจัยฤทธิ์ของสมุนไพรของประเทศไทย</t>
  </si>
  <si>
    <t xml:space="preserve">มี </t>
  </si>
  <si>
    <t>เดือนตุลาคม 2554 – กันยายน 2555</t>
  </si>
  <si>
    <t>1.มีรายงานผลการดำเนินงาน  2. มีการนำผลงานการวิจัยเผยแพร่ในรูปเอกสาร หรือการนำเสนอด้วยปากเปล่า
ถ่ายทอดแก่หน่วยงานที่สนใจ   
3. มีการนำความรู้และประสบการณ์ในการวิจัยประกอบการสอนนักศึกษา
มหาวิทยาลัยอุบลราชธานี</t>
  </si>
  <si>
    <t>.1 เพื่อวิเคราะห์หาปริมาณสารต้านอนุมูลอิสระและฤทธิ์ต้านอนุมูลอิสระในหลอดทดลอง  รวมถึงผลต่อความเป็นพิษของเซลล์ตับเพาะเลี้ยงที่ถูกเหนี่ยวนำให้เกิดภาวะ oxidative stress ของสารสกัดหยาบจากส่วนเหนือดินของน้ำนมราชสีห์เล็ก</t>
  </si>
  <si>
    <t>1. ศึกษาฤทธิ์ระงับปวดของสารสกัดจากหอมแดงเปรียบเทียบกับยามาตรฐานและ
สารสกัดกระเทียม
2. ศึกษากลไกการระงับปวดของสารสกัดหอมแดง</t>
  </si>
  <si>
    <t>มีข้อมูลวิทยาศาสตร์สนับสนุนสรรพคุณของพืชสมุนไพรพื้นบ้าน โดยเผยแพร่ความรู้ให้แก่ประชาชนทั่วไป  เป็นการส่งเสริมและสนับสนุนการใช้สมุนไพรไทยประจำท้องถิ่นอย่างเหมาะสม</t>
  </si>
  <si>
    <t>มีข้อมูลในการศึกษาวิจัยต่อยอดสำหรับพัฒนาเป็นเภสัชภัณฑ์/ผลิตภัณฑ์เสริมอาหารที่ใช้รักษาและป้องกันโรคที่มีสาเหตุมาจากอนุมูลอิสระ</t>
  </si>
  <si>
    <t>1. เพื่อผลิตสารภูมิต้านทานแบบโมโนโคลนอลต่อเอเซียติโคไซด์ 
2. พัฒนาวิธีวิเคราะห์ปริมาณและตรวจสอบคุณภาพสารเอเซียติโคไซด์ โดยใช้สารภูมิต้านทานแบบโมโนโคลนอล ที่ผลิตได้</t>
  </si>
  <si>
    <t>ได้สารภูมิต้านทานแบบโมโนโคลนอลต่อเอเซียติโคไซด์ เพื่อนำไปใช้ประโยชน์ในการตรวจวิเคราะห์ปริมาณสารสำคัญ</t>
  </si>
  <si>
    <t>ครุภัณฑ์วิทยาศาสตร์ที่ชำรุดได้รับการซ่อมแซม ทำให้สามารถรองรับการใช้งานได้อย่างมีประสิทธิภาพ</t>
  </si>
  <si>
    <t>อย่างน้อย 5 รายการ</t>
  </si>
  <si>
    <t>รายการ</t>
  </si>
  <si>
    <t>ไม่น้อยกว่าร้อยละ 60</t>
  </si>
  <si>
    <t xml:space="preserve">นักศึกษามีความรู้ความเข้าใจลักษณะทางพฤกษศาสตร์ของพืชสมุนไพร  </t>
  </si>
  <si>
    <t>เพื่อให้นศ.ที่ทำสารนิพนธ์ได้รับความรู้ด้านความปลอดภัยในการใช้ห้องปฏิบัติการ</t>
  </si>
  <si>
    <t>นักศึกษาสามารถใช้ห้องปฏิบัติการได้อย่างปลอดภัยตามหลักวิชาการ</t>
  </si>
  <si>
    <t xml:space="preserve">ยุทธศาสตร์ที่ 1 (คณะเภสัชศาสตร์) </t>
  </si>
  <si>
    <t xml:space="preserve">ยุทธศาสตร์ที่ 2 (2.1) กลยุทธที่ 1 (มหาวิทยาลัยอุบลราชธานี)  </t>
  </si>
  <si>
    <t>1. เพื่อเป็นสื่อกลางของคณะที่สามารถให้ข้อมูลแก่คณาจารย์ได้อย่างทั่วถึง คณาจารย์จะได้รับทราบข้อมูล ทิศทางและนโยบายของคณะ สามารถนำไปพิจารณาปฏิบัติได้อย่างมีประสิทธิภาพและเป็นไปในทิศทางเดียวกัน
2. เพื่อเป็นเวทีทางวิชาการของคณาจารย์ในอันที่จะเป็นประโยชน์ในการพัฒนางานและพัฒนาตน
3. เพื่อเป็นเวทีที่เปิดโอกาสให้คณาจารย์ได้ร่วมแสดงความคิดเห็น แลกเปลี่ยนประสบการณ์ และช่วยกันระดมความคิดแก้ไขปัญหาที่เกิดขึ้นในกลุ่มวิชาและคณะฯ 
4. เพื่อพัฒนาประสิทธิภาพในการจัดการเรียนการสอนร่วมกัน
5. เพื่อพัฒนาเทคนิคการสอน พัฒนาสื่อการสอน</t>
  </si>
  <si>
    <t>กลุ่มวิชาได้งานหรือกิจกรรมที่เป็นรูปธรรม มีการพัฒนาไปในทางที่ดีของภารกิจหลัก 4 ด้าน</t>
  </si>
  <si>
    <t>1.รายวิชาของกลุ่มวิชามีแผนการสอนมากกว่าร้อยละ 60
2.มีการประเมินข้อสอบแบบปรนัย คัดเลือกข้อสอบ ปรับปรุงข้อสอบและจัดทำคลังข้อสอบ  
3. รายวิชาและคณาจารย์ของกลุ่มวิชาได้รับการประเมินผลว่ามีคุณภาพในระดับดีขึ้นไป</t>
  </si>
  <si>
    <t>1. มากกว่าร้อยละ 60
2. มี            3.ได้รับการประเมินผลว่ามีคุณภาพในระดับดีขึ้นไป</t>
  </si>
  <si>
    <t>1.ร้อยละ 
2. มี       3. ระดับ</t>
  </si>
  <si>
    <t xml:space="preserve">กลยุทธที่ 1 มหาวิทยาลัยอุบลราชธานี)  ยุทธศาสตร์ที่ 1 (คณะเภสัชศาสตร์) </t>
  </si>
  <si>
    <t>1 .มีแผบริหารทรัพยากร  บุคคล                             2 มีกิจกรรมบริหารทรัพยา  กรบุคคล                        3.มีระบบบริหารผลงาน 4.บุคลากรมีความพึงพอใจ</t>
  </si>
  <si>
    <t xml:space="preserve"> 1. มี        2. มี        3. มี        4. มี</t>
  </si>
  <si>
    <t>1 .มีแผนบริหารทรัพยากร บุคคล           2. มีกิจกรรมบริหาร ทรัพยากร บุคคล           3. มีระบบบริหารผลงาน   4. บุคลากรมีความพึงพอใจ</t>
  </si>
  <si>
    <t>1. เพื่อใช้เป็นสื่อกลางในการที่จะให้คณะกรรมการในแต่ละกลุ่มงานได้รับทราบข้อมูลและนโยบายของคณะ 2. เพื่อเป็นเวทีที่เปิดโอกาสให้คณะกรรมการได้ร่วมแสดงความคิดเห็นในประเด็นต่างๆ เพื่อที่จะได้มาซึ่งแนวคิดของกิจกรรมต่าง ๆ ของกลุ่มงาน
3. เพื่อประชุมหารือและกำหนดแผนงานประจำปี โครงการหรือกิจกรรมต่าง ๆ ในการดำเนินงานตามภารกิจของคณะและภาระงานของแต่ละลุ่มงาน
4. เสริมสร้างความสัมพันธ์อันดีระหว่างคณะกรรมการในกลุ่มงาน</t>
  </si>
  <si>
    <t>1. มี             2. มี</t>
  </si>
  <si>
    <t>8.4 โครงการกองทุนเพื่อภารกิจการพัฒนาคณะเภสัชศาสตร์ที่มีความจำเป็นและเร่งด่วน</t>
  </si>
  <si>
    <t>1. ไม่น้อยกว่าร้อยละ80 ของกลุ่มเป้าหมาย
2. ไม่น้อยกว่า 3.51 (จากคะแนนเต็ม 5)</t>
  </si>
  <si>
    <t>โครงการก่อสร้างหอพระไภสัชคุรุไพฑูรยประภาตถาคต (ได้รับอนุมัติให้ปรับเพิ่มในแผนปฏิบัติการ 2555 จากสภามหาวิทยาลัยฯ)</t>
  </si>
  <si>
    <t>เงินรายได้ (เงินบริจาค)</t>
  </si>
  <si>
    <t>(2) โครงการย่อย : การพัฒนาห้องเอกสารอ้างอิงทางเภสัชศาสตร์</t>
  </si>
  <si>
    <t>(3) โครงการย่อย : การพัฒนาผู้ป่วยจำลองเพื่อใช้ในการเรียนการสอน</t>
  </si>
  <si>
    <t>(4) โครงการย่อย : การเตรียมรับนักศึกษาโครงการพิเศษเพื่อผลิตเภสัชกร</t>
  </si>
  <si>
    <t>(5) โครงการย่อย : การสนับสนุนการเผยแพร่ผลงานทางวิชาการทางเภสัชศาสตร์ในที่ประชุม 5th Annual Conference ประจำปีการศึกษา 2555 (งานวิจัย)</t>
  </si>
  <si>
    <t>(6) โครงการย่อย : การอบรมภาษาอังกฤษสำหรับอาจารย์ บุคลากร และนักศึกษา</t>
  </si>
  <si>
    <t>(7) โครงการย่อย : การอุดหนุนทุนพัฒนาบุคลากร</t>
  </si>
  <si>
    <t>(8) โครงการย่อย : การสมทบเพื่อการพัฒนาหน่วยผลิต วิเคราะห์ยาและผลิตภัณฑ์สมุนไพร</t>
  </si>
  <si>
    <t>(9) โครงการย่อย : การพัฒนาระบบรักษาความปลอดภัย</t>
  </si>
  <si>
    <t>(10) โครงการย่อย : การสมทบการชำระค่าสาธารณูปโภค</t>
  </si>
  <si>
    <t>แบบฟอร์มรายงานผลการดำเนินงานตามแผนปฏิบัติการประจำปีงบประมาณ พ.ศ. 2555 ภายใต้กรอบวงเงินงบประมาณแผ่นดินประจำปี 2554 ไปพลางก่อน และเงินรายได้คณะเภสัชศาสตร์ ประจำปี 2555</t>
  </si>
  <si>
    <t>ชะลอการเบิก</t>
  </si>
  <si>
    <t>ชะลอการเบิกเนื่องจากจัดกลางปี</t>
  </si>
  <si>
    <t>มีการขออนุมัติเบิกจ่าย</t>
  </si>
  <si>
    <t>งบพัฒนาวิชาการ 8,000 บาท</t>
  </si>
  <si>
    <t>ต่อคนในช่วงไตรมาสที่ 1 แล้วจำนวน</t>
  </si>
  <si>
    <t>15,992 บาท</t>
  </si>
  <si>
    <t>เตรียมเบิกจ่ายงวดที่ 1 ในช่วงมกราคม 2555</t>
  </si>
  <si>
    <t>ดำเนินการในวันที่ 5 มกราคม 2555</t>
  </si>
  <si>
    <t>ได้จัดประชุมในเดือนมกราคม 2555 ไปแล้ว จำนวน 1 ครั้ง</t>
  </si>
  <si>
    <t>ได้จัดประชุมตั้งแต่เดือนตุลาคม 2554 - ปัจจุบันแล้ว จำนวน  1 ครั้ง</t>
  </si>
  <si>
    <t>อยู่ในระหว่างเตรียมดำเนินการ</t>
  </si>
  <si>
    <t>เนื่องจากได้รับจัดสรรงบประมาณ</t>
  </si>
  <si>
    <t>ตามกรอบวงเงินปี 2554 ไปพลาง</t>
  </si>
  <si>
    <t>ก่อน อีกทั้งยังไม่ได้รับจัดสรรค่าจ้าง</t>
  </si>
  <si>
    <t>เหมาทำความสะอาดจาก</t>
  </si>
  <si>
    <t>มหาวิทยาลัยฯ ซึ่งคณะฯ ได้ทดรอง</t>
  </si>
  <si>
    <t>จ่ายจากเงินค่าใช้สอยของคณะฯ มี</t>
  </si>
  <si>
    <t>ผลให้ค่าตอบแทนใช้สอยและวัสดุ  ไม่เพียงพอรองรับการดำเนินงาน</t>
  </si>
  <si>
    <t>ในช่วงไตรมาสที่ 1</t>
  </si>
  <si>
    <t>กำลังดำเนินโครงการ ทั้งนี้ ขออนุมัติเงิน 130,000</t>
  </si>
  <si>
    <t xml:space="preserve">กำลังดำเนินโครงการขออนุมัติโครงการ </t>
  </si>
  <si>
    <t>จัดโครงการแล้ว  โดยคาดว่าจะเบิกจ่ายจำนวน 19,950 บาท</t>
  </si>
  <si>
    <t>อยู่ในระหว่างดำเนินโตรงการ</t>
  </si>
  <si>
    <t xml:space="preserve">1. มีการประชุม เดือนละ 1 ครั้ง 2. มีรายงานการประชุม 3. </t>
  </si>
  <si>
    <t>ไม่พบ</t>
  </si>
  <si>
    <t>ล่าช้ากว่าแผนเดิมที่วางไว้เนื่องจากมีการให้ชะลอการดำเนินโครงการบริการวิชาการอันสืบเนื่องจากการจัดสรรงบประมาณและปัญหาอุทกภัย</t>
  </si>
  <si>
    <t>อยู่ระหว่างเบิกจ่าย</t>
  </si>
  <si>
    <t>ยังไม่ได้เบิกจ่าย</t>
  </si>
  <si>
    <t>ยืมเงินงวดที่ 1 จำนวน 4 โครงการๆละ 20,000 บาท เป็นเงิน 80,000 บาท เหลือ 1 โครงการยังไม่ได้เบิกเนื่องจากอยู่ระหว่างขอเปลี่ยนแปลงโครงการ</t>
  </si>
  <si>
    <t>ขออนุมัติเบิกจ่ายเงินงวดที่ 1 จำนวน 159,800</t>
  </si>
  <si>
    <t>ขออนุมัติเบิกจ่ายเงินงวดที่ 1 จำนวน 159,900</t>
  </si>
  <si>
    <t>ขออนุมัติเบิกจ่ายเงินงวดที่ 1 จำนวน 93,800</t>
  </si>
  <si>
    <t>มีการประชุม 3 ครั้ง</t>
  </si>
  <si>
    <t>ยังไม่ได้ดำเนินโครงการ</t>
  </si>
  <si>
    <t>1. 
2.                3.</t>
  </si>
  <si>
    <t>ยังไม่ส่งรายงานผล</t>
  </si>
  <si>
    <t>ดำเนินการซ่อมแซมครุภัณฑ์แล้ว จำนวน 10 รายการ จำนวนเงิน 342,742 บาท</t>
  </si>
  <si>
    <t>บรรลุผล ร้อยละ 100</t>
  </si>
  <si>
    <t>อยู่ในระหว่างดำเนินการทั้งนี้ ดำเนินการเบิกจ่ายแล้วใน</t>
  </si>
  <si>
    <t>ได้ดำเนินการสำรวจความต้องการพัฒนาบุคลากรแล้ว อยู่ในระหว่างจัดทำรูปเล่มแผนพัฒนาทรัพยากรบุคคลเพื่อเตรียมแจ้งผู้เกี่ยวข้องดำเนินการ</t>
  </si>
  <si>
    <t>ได้ดำเนินการจัดประชุมแล้วจำนวน 1 ครั้ง และเตรียมประชุมเพื่อติดตามผลการดำเนินงานในเดือน ก.พ. 2555</t>
  </si>
  <si>
    <t xml:space="preserve">อยู่ในระหว่างเตรียมดำเนินการ  </t>
  </si>
  <si>
    <t>ดำเนินการในวันที่ 5 มกราคม 2555 อยู่ในระหว่างจัดทำเอกสารเบิกจ่ายและประเมินผล</t>
  </si>
  <si>
    <t>ได้จัดกิจกรรมไปแล้ว 1 ครั้ง คือ การประชาพิจารณ์ร่าง TOR สายวิชาการ และเตรียมจัดกิจกรรมผู้บริหารพบปะกลุ่มวิชา</t>
  </si>
  <si>
    <t>ดำเนินการรับรองแขกแล้ว (ภก.สุมมนา ขมวิลัย/ภก.สวัสดิ์ ดอนสกุล)</t>
  </si>
  <si>
    <t>เตรียมจัดกิจกรรมในเดือนกุมภาพันธ์ 2555 ทั้งนี้ ได้แต่งแต่งกรรมการดำเนินการเรียบร้อยแล้ว</t>
  </si>
  <si>
    <t>ผลการดำเนินการในไตรมาสที่ 1 ได้ขออนุมัติดำเนินโครงการและยืมเงินงวดที่ 1 ไปแล้ว (ยังไม่ได้รับเงินยืม)  ขณะนี้อยู่ระหว่างเตรียมการโครงการ</t>
  </si>
  <si>
    <t>ได้รับอนุมัติให้ปรับเพิ่มในแผนปฏิบัติการประจำปี 2555 แล้ว  อยู่ในระหว่างเตรียมดำเนินการก่อสร้าง</t>
  </si>
  <si>
    <t>อยู่ระหว่างการดำเนินการ ทำเรื่องขออนุมัติยืมเงิน  26 มค 55  กำหนดการจัดวันที่ 17-18 กพ 55</t>
  </si>
  <si>
    <t>ยังไม่ดำเนินการ กำหนดการจัดวันที่  10-11  มีค 55</t>
  </si>
  <si>
    <t>อยู่ระหว่างการดำเนินการ</t>
  </si>
  <si>
    <t>อยู่ระหว่างการดำเนินการ  โดยยืมเงินงวดที่ 1:  15000 บาท  ดำเนินการเตรียมความพร้อมไปแล้ว 4 ครั้ง  12 ชม ใช้งบไป 10,000 บาท เหลือ อีก 3 ครั้ง</t>
  </si>
  <si>
    <t>ยังไม่ได้ดำเนินการ</t>
  </si>
  <si>
    <t>1. กระบวนการการเบิกจ่ายล่าช้า   2.เป็นโครงการที่ไม่มีในแผนเนื่องจากเพิ่งเกิด แต่จำเป็นต้องให้ความร่วมมือกับต่างมหาวิทยาลัยเพื่อการพัฒนาในภาพรวมของแหล่งฝึกปฏิบัติงาน</t>
  </si>
  <si>
    <t>ยังไม่รายงานผล</t>
  </si>
  <si>
    <t>อยู่ในระหว่างดำเนินการ ได้จัดกิจกรรมไปแล้ว 2 ครั้ง</t>
  </si>
  <si>
    <t>งานฝึกปฏิบัติงานวิชาชีพ หรือกลุ่มวิชาเภสัชกรรมปฏิบัติ</t>
  </si>
  <si>
    <t>เตรียมรอดำเนินการซ่อมแซม ทั้งนี้ มีรายการรอซ่อมแซม วงเงิน 220,100 บาท ซึ่งงบประมาณยังไม่เพียงพอรองรับการซ่อมแซม</t>
  </si>
  <si>
    <t>งบประมาณที่ได้รับจัดสรรไม่เพียงพอ</t>
  </si>
  <si>
    <t>ขออนุมัติเบิกจ่ายเงินงวดที่ 1 จำนวน 121,700</t>
  </si>
  <si>
    <r>
      <t>1.</t>
    </r>
    <r>
      <rPr>
        <sz val="10"/>
        <color theme="1"/>
        <rFont val="Times New Roman"/>
        <family val="1"/>
      </rPr>
      <t> </t>
    </r>
    <r>
      <rPr>
        <sz val="10"/>
        <color theme="1"/>
        <rFont val="TH SarabunPSK"/>
        <family val="2"/>
      </rPr>
      <t>ควรเพิ่มการนำการจัดการความรู้มาช่วยพัฒนาระบบให้ดีมากขึ้น
2.  ควรจัดเตรียมเอกสารหลักฐานให้ตรงตามผลการดำเนินงานตามเกณฑ์และช่วงระยะเวลาที่กำหนดในแต่ละตัวบ่งชี้</t>
    </r>
  </si>
  <si>
    <t>(9) โครงการย่อย : การพัฒนาบุคลากร องค์กร และระบบงานร่วมกันมุ่งมั่นสู่ความสำเร็จ</t>
  </si>
  <si>
    <t>ยังไม่ส่งเบิกจ่าย</t>
  </si>
  <si>
    <t>ดำเนินการเบิกจ่ายต่อไม่ได้เนื่องจากเงินในระบบ ubu หมด</t>
  </si>
  <si>
    <t>ยังไม่ขออนุมัติเงิน</t>
  </si>
  <si>
    <t>15,000(งวดที่1)</t>
  </si>
  <si>
    <t>ยังไม่ส่งเอกสารเบิกจ่าย</t>
  </si>
  <si>
    <t>เอกสารส่งแก้ไข</t>
  </si>
  <si>
    <t>ส่งเป็นเงินรับฝากม.อบ.ยังไม่เบิก</t>
  </si>
  <si>
    <t>ขออนุมัติปรับเปลี่ยนเป็น</t>
  </si>
  <si>
    <t>โครงการจัดทำและพัฒนา</t>
  </si>
  <si>
    <t>หลักสูตรระดับปริญญาตรีและ</t>
  </si>
  <si>
    <t>บัณฑิตศึกษาตามกรอบมาตรฐาน</t>
  </si>
  <si>
    <t>คุณวุฒิระดับอุดมศึกษาแห่งชาติ</t>
  </si>
  <si>
    <t>ประจำปีการศึกษา 2555 และ</t>
  </si>
  <si>
    <t>ขออนุมัติโอนเงินมาสมทบ</t>
  </si>
  <si>
    <t>จากโครงการปรับปรุงหลักสูตร</t>
  </si>
  <si>
    <t>อีกจำนวน 37,500 บาท</t>
  </si>
  <si>
    <t>งบประมาณจัดสรรครั้งที่ 1</t>
  </si>
  <si>
    <t>งบประมาณจัดสรรครั้งที่ 2</t>
  </si>
  <si>
    <t>ยังไม่ขออนุมัติดำเนินงาน</t>
  </si>
  <si>
    <t>ดำเนินการเบิกจ่ายโครงการแล้วเป็นเงิน 12,975.- บาท  และได้โอนงินที่เหลือจ่ายจากโครงการไปใช้จ่ายในโครงการจัดทำและพัฒนาหลักสูตรระดับ ป.ตรี และ บัณฑิตศึกษา ตามกรอบมาตรฐานคุณวุฒิระดับอุดมศึกษาแห่งชาติ ประจำปีการศึกษา 2555 ในการจัดทำและพัฒนาหลักสูตรใหม่ของคณะฯ ตามกรอกมาตราฐานคุณวุฒิฯ</t>
  </si>
  <si>
    <t>ขออนุมัติโอนเงินไปสมทบโครงการจัดทำและพัฒนาหลักสูตรระดับปริญญาตรีและบัณฑิตศึกษา จำนวนเงิน 37,500 บาท  (ผลการดำเนินงาน : หลักสูตรที่ปรับปรุงเข้าสู่กรอบมาตรฐานคุณวุฒิระดับอุดมศึกษาแห่งชาติ เท่ากับร้อยละ 100)</t>
  </si>
  <si>
    <t>ได้ขออนุมัติโครงการโดยขอโอนเงินเหลือจ่ายจากโครงการปรับปรุงหลักสูตรเข้าสู่กรอบมาตราฐานคุณวุฒิระดับอุดมศึกษาแห่งชาติ ภายใต้โครงการบัณฑิตศึกษาระดับปริญญาตรี จำนวน 37,500.- บาท  และขอปรับวงเงินจาก 50,000.- บาท เป็น 87,500.- บาทและได้ขออนุมัติโครงการ ไปแล้ว เป็นเงิน87,500.- บาท</t>
  </si>
  <si>
    <t>อยู่ระหว่างดำเนินการ</t>
  </si>
  <si>
    <t>เตรียมจัดกิจกรรมในช่วงเดือนมิถุนายน 2555</t>
  </si>
  <si>
    <t>ดำเนินการแล้ว (ผู้บริหารเข้าร่วมโครงการ EdPEx)</t>
  </si>
  <si>
    <t>ดำเนินการแล้วในเดือนพฤษภาคม 2555 อยู่ในระหว่างจัดทำเอกสารเบิกจ่ายและสรุปรายงานผลการดำเนินงาน</t>
  </si>
  <si>
    <t xml:space="preserve">อยู่ระหว่างดำเนินการ และโครงการได้ขออนุมัติปรับวงเงินงบประมาณโครงการจากเดิม 9,000.- บาท เป็น 40,000.- บาทเรียบร้อยแล้ว  </t>
  </si>
  <si>
    <t xml:space="preserve">กลุ่มวิชาได้จัดประชุมคณาจารย์ในกลุ่มวิชาไปแล้ว จำนวน 8 ครั้ง หรืออย่างน้อย เดือนละ 1 ครั้ง </t>
  </si>
  <si>
    <t>ดำเนินการจัดการประชุมวิชาการเครือข่ายเภสัชกรภาคตะวันออกเฉียงเหนือเสร็จสิ้น ในวันที่ 7-8 มิถุนายน 2555 ขณะนี้อยู่ในระหว่างการดำเนินการรวบรวมเอกสารเพื่อการเบิกจ่าย</t>
  </si>
  <si>
    <r>
      <t xml:space="preserve">เบิกจ่ายครั้งที่ 1 ค่าตอบแทนตีพิมพ์ จำนวน 12,000 บาท ค่าเดินทางไปนำเสนอผลงาน จำนวน 38,110.50 รวมเป็น 50,110.50 บาท </t>
    </r>
    <r>
      <rPr>
        <sz val="14"/>
        <rFont val="TH SarabunPSK"/>
        <family val="2"/>
      </rPr>
      <t>และ เบิกจ่ายครั้งที่ 2 จำนวน 43,500 บาท</t>
    </r>
  </si>
  <si>
    <t>อยู่ระหว่างเซ็นสัญญารับทุนและเตรียมยืมเงิน งวดที่ 1</t>
  </si>
  <si>
    <t>อยู่ในระหว่างดำเนินการ มีกำหนดจัดในเดือนกุมภาพันธ์ 2555  และอยู่ในระหว่างดำเนินการเบิกจ่าย</t>
  </si>
  <si>
    <t>ขออนุมัติเบิกจ่ายเงินงวดที่ 2 จำนวน 170,200</t>
  </si>
  <si>
    <t>ขออนุมัติเบิกจ่ายเงินงวดที่ 2 จำนวน 170,100</t>
  </si>
  <si>
    <t>ขออนุมัติเบิกจ่ายเงินงวดที่ 2 จำนวน 99,800</t>
  </si>
  <si>
    <t>ขออนุมัติเบิกจ่ายเงินงวดที่ 2 จำนวน 228,100</t>
  </si>
  <si>
    <t>ขณะนี้ยังไม่ได้ดำเนินการ แต่มีแผนดำเนินการจัดประชุมเชิงปฏิบัติการ จำนวน 1 วันในต้นเดือนสิงหาคม 2555 (จัดประชุมที่คณะเภสัชศาสตร์)</t>
  </si>
  <si>
    <t>อยู่ในระหว่างการดำเนินงานโครงการ คาดว่าจะสิ้นสุดโครงการในเดือน ก.ย.55</t>
  </si>
  <si>
    <r>
      <t xml:space="preserve">ในช่วงไตรมาสที่ 1 ได้ขออนุมัติปรับแผนการดำเนินงานโครงการ และเปลี่ยนแปลงผู้รับผิดชอบโครงการ  ขณะนี้อยู่ระหว่างขออนุมัติยืมเงินงวดที่ 1 จำนวน 71,000 บาท (ยังไม่ได้รับเงินยืม)   </t>
    </r>
    <r>
      <rPr>
        <sz val="12"/>
        <color rgb="FFFF0000"/>
        <rFont val="TH SarabunPSK"/>
        <family val="2"/>
      </rPr>
      <t xml:space="preserve"> ดำเนินการเบิกจ่ายเงินดำเนินโครงการแล้วจำนวน 2 งวด ซึ่งขณะนี้อยู่ในระหว่างการดำเนินโครงการ
</t>
    </r>
  </si>
  <si>
    <t>ดำเนินการเบิกจ่ายเงินดำเนินโครงการแล้วจำนวน 2 งวด ซึ่งได้ดำเนินการจัดโครงการแล้วระหว่าวันที่ 17-18 พ.ค.55 ขณะนี้อยู่ในระหว่างกาสรุปผลการดำเนินโครงการ</t>
  </si>
  <si>
    <r>
      <t xml:space="preserve">มีแผนดำนินการจัดประชุมวิชาการในวันที่ 19-20 กรกฎาคม 2555 ขณะนี้อยู่ในระหว่างการประชาสัมพันธ์การจัดประชุมไปยังกลุ่มเป้าหมาย </t>
    </r>
    <r>
      <rPr>
        <sz val="12"/>
        <color rgb="FFFF0000"/>
        <rFont val="TH SarabunPSK"/>
        <family val="2"/>
      </rPr>
      <t xml:space="preserve"> ผลดำเนินการเบิกจ่ายเงินโครงการแล้วจำนวน 2 งวด ขณะนี้อยู่ในระหว่างการดำเนินงานโครงการซึ่งกำหนดจัดในระหว่างวันที่ 19-20 ก.ค.55</t>
    </r>
  </si>
  <si>
    <t>อยู่ในระหว่างดำเนินการโครงการ</t>
  </si>
  <si>
    <t>1) รายงานผลการดำเนินงานโครงการในแผนปฏิบัติการประจำปีงบประมาณ 2555 คณะเภสัชศาสตร์ ในช่วงไตรมาสที่  2 (เดือนตุลาคม 2554 - มีนาคม 2555)</t>
  </si>
  <si>
    <t xml:space="preserve"> - โครงการพัฒนาศักยภาพอาจารย์ด้านการเรียนการสอน</t>
  </si>
  <si>
    <t xml:space="preserve"> - โครงการพัฒนาศักยภาพบุคลากร</t>
  </si>
  <si>
    <t>ยังไม่ส่งรายงาน 7 โครงการ</t>
  </si>
  <si>
    <t xml:space="preserve"> - โครงการพัฒนาคุณภาพนักศึกษา</t>
  </si>
  <si>
    <t>ยังไม่ส่งรายงาน 6 โครงการ</t>
  </si>
  <si>
    <t>(1) โครงการเงินกองทุนส่งเสริมและพัฒนาการผลิตบัณฑิต</t>
  </si>
  <si>
    <t>23 โครงการ</t>
  </si>
  <si>
    <t>(2) โครงการกองทุนเพื่อเพิ่มประสิทธิภาพการบริหารจัดการ</t>
  </si>
  <si>
    <t>(3) โครงการกองทุนเพื่อเพิ่มประสิทธิภาพการเรียนการสอน</t>
  </si>
  <si>
    <t>(4) โครงการกองทุนเพื่อภารกิจการพัฒนาคณะเภสัชศาสตร์ที่มีความจำเป็นและเร่งด่วน</t>
  </si>
  <si>
    <t>2) การขออนุมัติปรับแผนการดำเนินงานในช่วงไตรมาสที่ 2  เพื่อเสนอที่ประชุมคณะกรรมการประจำคณะฯ พิจารณา</t>
  </si>
  <si>
    <t>บัณฑิตศึกษาตามกรอบมาตรฐานคุณวุฒิระดับอุดมศึกษาแห่งชาติ  ประจำปีการศึกษา 2555   จำนวน 50,000 บาท  และปรับโอนงบเหลือจ่ายจากโครงการปรับปรุงหลักสูตร</t>
  </si>
  <si>
    <t>เภสัชศาสตรบัณฑิตและหลักสูตรบัณฑิตศึกษาเพื่อให้เป็นไปตามมาตรฐานคุณวุฒิอุดมศึกษา จำนวน 37,500 บาทมาสมทบ รวมเป็นเงินทั้งสิ้น 87,500 บาท</t>
  </si>
  <si>
    <r>
      <rPr>
        <b/>
        <u/>
        <sz val="16"/>
        <rFont val="Angsana New"/>
        <family val="1"/>
      </rPr>
      <t xml:space="preserve">มติที่ประชุมคณะกรรมการวางแผนดำเนินงาน </t>
    </r>
    <r>
      <rPr>
        <sz val="16"/>
        <rFont val="Angsana New"/>
        <family val="1"/>
      </rPr>
      <t xml:space="preserve">   </t>
    </r>
  </si>
  <si>
    <t xml:space="preserve">2.1)  โครงการผลิตบัณฑิตระดับปริญญาตรี (เงินงบประมาณแผ่นดิน) ปรับวงเงินจากเดิมได้รับจัดสรรภายใต้กรอบวงเงินงบประมาณประจำปี 2554 ไปพลางก่อน  ซึ่งปัจจุบันได้รับการจัดสรรงบประมาณเพิ่มเติม </t>
  </si>
  <si>
    <t>2.2)  โครงการพัฒนาห้องเอกสารอ้างอิงทางเภสัชศาสตร์ (เงินกองทุนส่งเสริมและพัฒนาการผลิตบัณฑิต) ปรับวงเงินจาก 9,000 บาท เป็น 40,000 บาท</t>
  </si>
  <si>
    <t>2.3)  ขออนุมัติปรับเพิ่มโครงการตรวจสุขภาพประจำปี 2555  (เงินกองทุนส่งเสริมและพัฒนาการผลิตบัณฑิต) จำนวนเงิน 31,770 บาท</t>
  </si>
  <si>
    <t>2.4) โครงการตอบแทนการปฏิบัติงานวิชาชีพ ณ แหล่งฝึกสำหรับอาจารย์ (เงินกองทุนส่งเสริมและพัฒนาการผลิตบัณฑิต) ปรับลดวงเงินจากเดิม 100,000 บาท เป็น 99,000 บาท</t>
  </si>
  <si>
    <t>2.5) ขออนุมัติปรับเพิ่มโครงการจัดนิทรรศการทางเภสัชศาสตร์ในงานเกษตรอีสานใต้ (เงินรายได้คณะเภสัชศาสตร์)  จำนวน 15,000 บาท</t>
  </si>
  <si>
    <t>2.6) ขออนุมัติเปลี่ยนแปลง โครงการพัฒนาศักยภาพอาจารย์ด้านการเรียนการสอน  (เงินงบประมาณแผ่นดิน) เป็นโครงการจัดทำและพัฒนาหลักสูตรระดับปริญญาตรีและ</t>
  </si>
  <si>
    <t xml:space="preserve"> - โครงการที่อยู่ในระหว่างดำเนินงานโครงการ จำนวน 71 โครงการ คิดเป็นร้อยละ 55.90   </t>
  </si>
  <si>
    <t xml:space="preserve"> - โครงการที่ดำเนินการแล้วจำนวน  19 โครงการ คิดเป็นร้อยละ 14.96   </t>
  </si>
  <si>
    <t>สรุปโครงการในแผนปฏิบัติการประจำปี 2555 จำนวน 127 โครงการ/กิจกรรม   มีผลการดำเนินงานในช่วงไตรมาสที่ 2 ดังนี้</t>
  </si>
  <si>
    <t xml:space="preserve"> - โครงการที่ยังไม่ดำเนินการ  จำนวน 14 โครงการ คิดเป็นร้อยละ 11.02</t>
  </si>
  <si>
    <t xml:space="preserve"> -  ยังมีโครงการส่วนหนึ่งที่ยังไม่ส่งรายงานผลการดำเนินงาน  </t>
  </si>
  <si>
    <t>จึงขอปรับเพิ่มงบประมาณโครงการดังกล่าว ตามกรอบวงเงินที่ได้รับจัดสรร คือ จากเดิม   11,406,000  บาท ปรับเพิ่มเป็น  24,257,600 บาท</t>
  </si>
  <si>
    <t>ดำเนินโครงการเสร็จสิ้น โดยมีการนำนักศึกษาชั้นปีที่ 3 ออกไปทำกิจกรรมสร้างเสริมสุขภาพ ที่โรงเรียนบ้านดอนกลาง ในวันที่ 7 ก.พ. 2555 ขณะนี้อยู่ในระหว่างการดำเนินการรวบรวมเอกสารเพื่อการเบิกจ่าย</t>
  </si>
  <si>
    <t>ยังไม่ดำเนินโครงการ</t>
  </si>
  <si>
    <t>ผลการดำเนินงานในช่วงไตรมาสที่ 1 ได้ขออนุมัติดำเนินโครงการและได้รับเงินยืมทดรองจ่ายงวดที่ 1 จำนวน 9,600 บาทแล้ว  ในช่วงไตรมาสที่ 2 และ 3 ตั้งแต่ ม.ค.-30 มิย.ถ55 กลุ่มวิชาจัดประชุมคณาจารย์ไปแล้ว 6 ครั้ง (หรือเฉลี่ยเดือนละ 1 ครั้ง) และมีการบันทึกจัดทำรายงานการประชุมทุกครั้ง</t>
  </si>
  <si>
    <t>ยังไม่ส่งรายงานผล  และยังไม่ดำเนินการในช่วงไตรมาสที่ 2</t>
  </si>
  <si>
    <t>ยังไม่ส่งรายงานผล โดยได้ดำเนินการไปแล้ว ยืมเงินงวดที่ 1 จำนวน 7000 บาท เตรียมขออนุมัติเบิกจ่ายเพิ่มในงวดที่ 2 จำนวน 20,000 บาท</t>
  </si>
  <si>
    <t>ปัญหาคือ มหาวิทยาลัยไม่อนุมัติงบค่าตอบแทนกรรมการตรวจประเมินภายใน มีผลให้ต้องขออนุมัติเงินรายได้จากคณะฯ เพิ่มเติม</t>
  </si>
  <si>
    <t>ยังไม่ส่งรายงานผลการดำเนินงาน</t>
  </si>
  <si>
    <t>เสนอพิจารณาโอนงบประมาณ</t>
  </si>
  <si>
    <t>มาสมทบจากโครงการผลิตบัณฑิจ</t>
  </si>
  <si>
    <t>ระดับปริญญาตรีมาสมทบ</t>
  </si>
  <si>
    <t>ที่ประชุมเห็นชอบให้โอนงบมา</t>
  </si>
  <si>
    <t>สมทบ กรณีไม่เพียงพอให้ใช้เงิน</t>
  </si>
  <si>
    <t>รายได้คณะสมทบ</t>
  </si>
  <si>
    <t>ยังไม่ส่งรายงานผล โดยได้ดำเนินการไปแล้ว อยู่ในระหว่างจัดทำเอกสารเบิกจ่ายโครงการ</t>
  </si>
  <si>
    <t>ชะลอการดำเนินงานในปีงบประมาณ 2555</t>
  </si>
  <si>
    <t>ที่ประชุมเสนอให้มีการจัดทำป้ายรณรงค์ทำกิจกรรม 5 ส.ร่วมกันทุกสายงานในพื้นที่ที่ตนเองเกี่ยวข้อง และเสนอให้จัดสรรพื้นที่จัดเก็บวัสดุอุปกรณ์ส่วนกลาง และเสนอให้ซ่อมแซมฝ้าเพดานห้องพักอาจารย์ชั้น 4 จุดที่น้ำรั๋ว อาจก่อให้เกิดอันตราย เสนอให้ซ่อมโดยด่วน ตลอดจนซ่อมระบบไฟฟ้า</t>
  </si>
  <si>
    <t>งบประมาณอาจไม่เพียงพอ และการดำเนินการล่าช้า ทำให้การเบิกจ่ายล่าช้า</t>
  </si>
  <si>
    <t>งบประมาณไม่เพียงพอ ได้เบิกจากงบประมาณแผ่นดินมาสมทบ</t>
  </si>
  <si>
    <t>ให้ตรวจสอบข้อมูลการเบิกจ่ายเพิ่มเติมจากงานพัสดุ</t>
  </si>
  <si>
    <t xml:space="preserve">ไม่สามารถจัดประชุมได้ตามระยะเวลาที่กำหนด </t>
  </si>
  <si>
    <t>งบประมาณไม่เพียงพอ เสนอขออนุมัติปรับแผนเป็น 59,000 บาท อยู่ในระหว่างรอเบิกจ่าย</t>
  </si>
  <si>
    <t>อยู่ในระหว่างดำเนินการ  ยังไม่ได้เบิกจ่าย</t>
  </si>
  <si>
    <t xml:space="preserve">งานวิจัยตรวจสอบข้อมูลการยืมเงินและการจัดสรรเงินต่อโครงการ </t>
  </si>
  <si>
    <t>ยังไม่ส่งรายงาน ได้ดำเนินการยืมเงินทดรองจ่ายไปแล้ว 2 งวด รวมเป็น 30,000 บาท จัดทำสารเภสัชศาสตร์ไปแล้ว 2 เล่ม อีก 1 เล่มอยู่ในระหว่างดำเนินการผลิต</t>
  </si>
  <si>
    <t>ยังไม่ส่งรายงาน อยู่ในระหว่างเสนอขออนุมัติดำเนินการ</t>
  </si>
  <si>
    <t>ยังไม่ส่งรายงานผลในไตรมาสที่ 2</t>
  </si>
  <si>
    <t>ยังไม่ส่งรายงานผล (คาดดว่าจะเบิกจ่ายภายใต้กลุ่มวิชาเภสัชกรรมปฏิบัติ) อยู่ในระหว่างการดำเนินงาน</t>
  </si>
  <si>
    <t>ยังไม่ส่งรายงานผล (คาดดว่าจะเบิกจ่ายภายใต้กลุ่มวิชาเภสัชกรรมปฏิบัติ) รอรายงานเพิ่ม คาดว่าอยู่ในระหว่างเตรียมดำเนินงาน</t>
  </si>
  <si>
    <t>ยังไม่ดำเนินการ ทั้งนี้ คาดว่าจะเบิกจ่ายจากมหาวิทยาลัย</t>
  </si>
  <si>
    <t>ยังไม่ส่งรายงานผล ยังไม่ดำเนินการ</t>
  </si>
  <si>
    <t>อยู่ในระหว่างเตรียมดำเนินการ คาดว่าจะดำเนินการติดตั้งระบบสแกนลายนิ้วมือ</t>
  </si>
  <si>
    <t>งบประมาณไม่เพียงพอสำหรับกล้องวงจรปิด อาจจะจัดหาได้เฉพาะเครื่องสแกนลายนิ้วมือในบางจุด</t>
  </si>
  <si>
    <t>อยู่ในระหว่างรอแก้ไขประกาศเงินกองทุนฯ เพื่อให้รองรับการเบิกจ่ายค่าสาธารณูปโภค</t>
  </si>
  <si>
    <t>อยู่ในระหว่างเสนอขออนุมัติเบิกเงินจากมหาวิทยาลัยฯ จำนวน 2 งวดแล้ว</t>
  </si>
  <si>
    <t>ดำเนินการขออนุมัติยืมเงินทดรองจ่ายจากกเงินรายได้มหาวิทยาลัย จำนวน 133,100 บาท เนื่องจากยังไม่ได้รับแบบอนุมัติงบประมาณประจำงวด (ปีงบประมาณ 2554 ใช้ไปพลางก่อน) อยู่ในระหว่างดำเนินงานโครงการ  ได้มีการดำเนินการเรียบร้อยแล้ว ยังมีการดำเนินการต่อเนื่อง</t>
  </si>
  <si>
    <t xml:space="preserve">เสนอให้มีการประชาสัมพันธ์ให้ชัดเจน เนื่องจากเป็นเงินบริจาค ควรมีการประชาสัมพันธ์บนเวบไซต์ให้ทราบโดยทั่วกัน </t>
  </si>
  <si>
    <t xml:space="preserve"> เห็นชอบตามเสนอ</t>
  </si>
  <si>
    <t>3) ปัญหาและอุปสรรคที่พบในระหว่างในการดำเนินงานตามแผนปฏิบัติการคณะเภสัชศาสตร์ ประจำปี 2555 ไตรมาสที่ 2    เพื่อเสนอที่ประชุมคณะกรรมการประจำคณะฯ พิจารณา</t>
  </si>
  <si>
    <t>2) งบประมาณที่จัดสรรให้บางโครงการไม่เพียงพอ</t>
  </si>
  <si>
    <t xml:space="preserve">1) ปัญหาการจัดสรรงบประมาณประจำปี 2555 มีความล่าช้า </t>
  </si>
  <si>
    <t xml:space="preserve">4) การไม่สามารถดำเนินการได้ตามแผนที่กำหนด  </t>
  </si>
  <si>
    <t xml:space="preserve">5) การประชาสัมพันธ์ความคืบหน้าในการดำเนินการก่อสร้างหอพระด้วยเงินบริจาคยังไม่ทั่วถึง  </t>
  </si>
  <si>
    <r>
      <t xml:space="preserve">     </t>
    </r>
    <r>
      <rPr>
        <b/>
        <u/>
        <sz val="16"/>
        <color theme="1"/>
        <rFont val="AngsanaUPC"/>
        <family val="1"/>
        <charset val="222"/>
      </rPr>
      <t>มติที่ประชุม</t>
    </r>
    <r>
      <rPr>
        <sz val="16"/>
        <color theme="1"/>
        <rFont val="AngsanaUPC"/>
        <family val="1"/>
        <charset val="222"/>
      </rPr>
      <t>คณะกรรมการวางแผนการดำเนินงานมีความเห็นว่าเป็นปัญหาที่ไม่สามารถแก้ไขได้เนื่องจากเป็นข้อจำกัดในระดับประเทศ</t>
    </r>
  </si>
  <si>
    <t xml:space="preserve">6) การไม่สามารถดำเนินการได้ตามแผนที่กำหนด </t>
  </si>
  <si>
    <t>5) การประชาสัมพันธ์ความคืบหน้าในการดำเนินการก่อสร้างหอพระด้วยเงินบริจาคยังไม่ทั่วถึง</t>
  </si>
  <si>
    <r>
      <t xml:space="preserve">     </t>
    </r>
    <r>
      <rPr>
        <b/>
        <u/>
        <sz val="16"/>
        <color theme="1"/>
        <rFont val="AngsanaUPC"/>
        <family val="1"/>
        <charset val="222"/>
      </rPr>
      <t>มติที่ประชุม</t>
    </r>
    <r>
      <rPr>
        <sz val="16"/>
        <color theme="1"/>
        <rFont val="AngsanaUPC"/>
        <family val="1"/>
        <charset val="222"/>
      </rPr>
      <t xml:space="preserve">   - เสนอให้มอบหมายผู้รับผิดชอบโครงการรายงานความก้าวหน้าการดำเนินงานบนเวบไซต์อย่างต่อเนื่อง</t>
    </r>
  </si>
  <si>
    <r>
      <t xml:space="preserve">     </t>
    </r>
    <r>
      <rPr>
        <b/>
        <u/>
        <sz val="16"/>
        <color theme="1"/>
        <rFont val="AngsanaUPC"/>
        <family val="1"/>
        <charset val="222"/>
      </rPr>
      <t>มติที่ประชุม</t>
    </r>
    <r>
      <rPr>
        <sz val="16"/>
        <color theme="1"/>
        <rFont val="AngsanaUPC"/>
        <family val="1"/>
        <charset val="222"/>
      </rPr>
      <t xml:space="preserve">  - เสนอให้กำหนดให้ผู้รับผิดชอบโครงการปรับแผนการดำเนินงาน เพื่อให้สามารถดำเนินการได้ครบถ้วนตามกิจกรรมที่กำหนด</t>
    </r>
  </si>
  <si>
    <r>
      <t xml:space="preserve">     </t>
    </r>
    <r>
      <rPr>
        <b/>
        <u/>
        <sz val="16"/>
        <color theme="1"/>
        <rFont val="AngsanaUPC"/>
        <family val="1"/>
        <charset val="222"/>
      </rPr>
      <t>มติที่ประชุม</t>
    </r>
    <r>
      <rPr>
        <sz val="16"/>
        <color theme="1"/>
        <rFont val="AngsanaUPC"/>
        <family val="1"/>
        <charset val="222"/>
      </rPr>
      <t xml:space="preserve"> เสนอให้นำข้อมูลไปใช้ประกอบการพิจารณาจัดสรรงบประมาณในปีถัดไปให้เพียงพอ  และเห็นว่าควรอนุมัติให้ปรับแผนโดยโอนงบประมาณจากส่วนกลางไปสมทบโครงการที่ไม่เพียงพอ แต่มีความจำเป็นต้องดำเนินการตามเสนอ</t>
    </r>
  </si>
  <si>
    <t>ยังรายงานผลการ</t>
  </si>
  <si>
    <t>ดำเนินงานตามตัว</t>
  </si>
  <si>
    <t>ชี้วัดความสำเร็จ</t>
  </si>
  <si>
    <t>ยังไม่ได้ดำเนินการ ทั้งนี้ มีแผนจะดำเนินการในภาคการศึกษาที่ 1/2555</t>
  </si>
  <si>
    <t>คาดว่าจะชะลอการดำเนินการในปีงบประมาณ 2555 โดยเลื่อนไปจัดในเดือนพฤศจิกายน 2555</t>
  </si>
  <si>
    <t xml:space="preserve">เตรียมเบิกจ่ายเงินทุนให้อาจารย์แล้ว  </t>
  </si>
  <si>
    <t xml:space="preserve"> กลุ่มวิชาเภสัชเคมีและเทคโนโลยีเภสัชกรรมได้เตรียมนำนักศึกษาไปศึกษารดูงานในเดือนกรกฎาคม 2555 ได้เสนอขอยืมเงินทดรองจ่ายแล้ว ทั้งนี้ ยืมเงินทดรองจ่ายแล้วจำนวน 120,000 บาท</t>
  </si>
  <si>
    <t xml:space="preserve"> อยู่ในระหว่างดำเนินการ ได้ยืมเงินทดรองจ่ายเรียบร้อยแล้ว โดยยืมเงินทดรองจ่ายแล้วจำนวน 45,000 บาท</t>
  </si>
  <si>
    <t xml:space="preserve"> ยังไม่ได้ดำเนินการ</t>
  </si>
  <si>
    <t>อยู่ระหว่างดำเนินการ โดยได้ยืมเงินงวดที่ 1 จำนวน 6,700 บาท ยืมเงินงวดที่ 2 จำนวน 20,000 บาท อยู่ในระหว่างรอเอกสารเบิกจ่ายจากงานพัสดุ</t>
  </si>
  <si>
    <t>ดำเนินการส่งเอกสารเบิกจ่ายแล้วจำนวนเงิน 35,988 บาท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</si>
</sst>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-* #,##0_-;\-* #,##0_-;_-* &quot;-&quot;??_-;_-@_-"/>
    <numFmt numFmtId="165" formatCode="\(0\)"/>
    <numFmt numFmtId="166" formatCode="_(* #,##0.00_);_(* \(#,##0.00\);_(* &quot;-&quot;??_);_(@_)"/>
  </numFmts>
  <fonts count="84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8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sz val="14"/>
      <color rgb="FFFF0000"/>
      <name val="Angsana New"/>
      <family val="1"/>
    </font>
    <font>
      <sz val="12"/>
      <name val="Angsana New"/>
      <family val="1"/>
    </font>
    <font>
      <sz val="14"/>
      <name val="AngsanaUPC"/>
      <family val="1"/>
      <charset val="222"/>
    </font>
    <font>
      <sz val="10"/>
      <name val="Angsana New"/>
      <family val="1"/>
    </font>
    <font>
      <b/>
      <sz val="22"/>
      <name val="Angsana New"/>
      <family val="1"/>
    </font>
    <font>
      <sz val="16"/>
      <name val="Angsana New"/>
      <family val="1"/>
    </font>
    <font>
      <b/>
      <u/>
      <sz val="18"/>
      <name val="Angsana New"/>
      <family val="1"/>
    </font>
    <font>
      <sz val="18"/>
      <name val="Angsana New"/>
      <family val="1"/>
    </font>
    <font>
      <b/>
      <u/>
      <sz val="16"/>
      <name val="Angsana New"/>
      <family val="1"/>
    </font>
    <font>
      <b/>
      <sz val="16"/>
      <name val="Angsana New"/>
      <family val="1"/>
    </font>
    <font>
      <sz val="16"/>
      <color rgb="FFFF0000"/>
      <name val="Angsana New"/>
      <family val="1"/>
    </font>
    <font>
      <sz val="14"/>
      <color rgb="FF000099"/>
      <name val="Angsana New"/>
      <family val="1"/>
    </font>
    <font>
      <sz val="13"/>
      <color rgb="FF000099"/>
      <name val="Angsana New"/>
      <family val="1"/>
    </font>
    <font>
      <sz val="12"/>
      <color rgb="FF000099"/>
      <name val="Angsana New"/>
      <family val="1"/>
    </font>
    <font>
      <sz val="14"/>
      <color rgb="FF040E5C"/>
      <name val="Angsana New"/>
      <family val="1"/>
    </font>
    <font>
      <b/>
      <sz val="14"/>
      <color rgb="FF000099"/>
      <name val="Angsana New"/>
      <family val="1"/>
    </font>
    <font>
      <sz val="14"/>
      <color indexed="18"/>
      <name val="Angsana New"/>
      <family val="1"/>
    </font>
    <font>
      <b/>
      <u/>
      <sz val="22"/>
      <name val="Angsana New"/>
      <family val="1"/>
    </font>
    <font>
      <sz val="22"/>
      <name val="Angsana New"/>
      <family val="1"/>
    </font>
    <font>
      <sz val="11"/>
      <color rgb="FF000099"/>
      <name val="Angsana New"/>
      <family val="1"/>
    </font>
    <font>
      <sz val="10"/>
      <color rgb="FF000099"/>
      <name val="Angsana New"/>
      <family val="1"/>
    </font>
    <font>
      <sz val="10"/>
      <color rgb="FF040E5C"/>
      <name val="Angsana New"/>
      <family val="1"/>
    </font>
    <font>
      <b/>
      <sz val="10"/>
      <color rgb="FF000099"/>
      <name val="Angsana New"/>
      <family val="1"/>
    </font>
    <font>
      <b/>
      <sz val="12"/>
      <name val="Angsana New"/>
      <family val="1"/>
    </font>
    <font>
      <sz val="14"/>
      <color rgb="FF1B035D"/>
      <name val="Angsana New"/>
      <family val="1"/>
    </font>
    <font>
      <sz val="14"/>
      <color rgb="FF003399"/>
      <name val="Angsana New"/>
      <family val="1"/>
    </font>
    <font>
      <sz val="16"/>
      <color rgb="FF003399"/>
      <name val="Angsana New"/>
      <family val="1"/>
    </font>
    <font>
      <b/>
      <sz val="14"/>
      <color rgb="FF003399"/>
      <name val="Angsana New"/>
      <family val="1"/>
    </font>
    <font>
      <b/>
      <sz val="12"/>
      <color rgb="FF003399"/>
      <name val="Angsana New"/>
      <family val="1"/>
    </font>
    <font>
      <sz val="12"/>
      <color rgb="FF003399"/>
      <name val="Angsana New"/>
      <family val="1"/>
    </font>
    <font>
      <b/>
      <u/>
      <sz val="14"/>
      <color rgb="FF003399"/>
      <name val="Angsana New"/>
      <family val="1"/>
    </font>
    <font>
      <sz val="11"/>
      <color rgb="FF003399"/>
      <name val="Angsana New"/>
      <family val="1"/>
    </font>
    <font>
      <b/>
      <sz val="11"/>
      <name val="Angsana New"/>
      <family val="1"/>
    </font>
    <font>
      <b/>
      <sz val="16"/>
      <color rgb="FF003399"/>
      <name val="Angsana New"/>
      <family val="1"/>
    </font>
    <font>
      <b/>
      <sz val="15"/>
      <name val="Angsana New"/>
      <family val="1"/>
    </font>
    <font>
      <b/>
      <u val="doubleAccounting"/>
      <sz val="14"/>
      <name val="Angsana New"/>
      <family val="1"/>
    </font>
    <font>
      <sz val="16"/>
      <color theme="1"/>
      <name val="AngsanaUPC"/>
      <family val="1"/>
      <charset val="222"/>
    </font>
    <font>
      <b/>
      <u/>
      <sz val="16"/>
      <color theme="1"/>
      <name val="AngsanaUPC"/>
      <family val="1"/>
      <charset val="222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rgb="FFFF0000"/>
      <name val="TH SarabunPSK"/>
      <family val="2"/>
    </font>
    <font>
      <i/>
      <sz val="16"/>
      <name val="TH SarabunPSK"/>
      <family val="2"/>
    </font>
    <font>
      <sz val="16"/>
      <color rgb="FFFF0000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3"/>
      <color rgb="FFFF0000"/>
      <name val="TH SarabunPSK"/>
      <family val="2"/>
    </font>
    <font>
      <b/>
      <u/>
      <sz val="18"/>
      <name val="TH SarabunPSK"/>
      <family val="2"/>
    </font>
    <font>
      <sz val="18"/>
      <name val="TH SarabunPSK"/>
      <family val="2"/>
    </font>
    <font>
      <sz val="11"/>
      <color theme="1"/>
      <name val="TH SarabunPSK"/>
      <family val="2"/>
    </font>
    <font>
      <sz val="13"/>
      <color theme="1"/>
      <name val="TH SarabunPSK"/>
      <family val="2"/>
    </font>
    <font>
      <sz val="14"/>
      <color rgb="FFC00000"/>
      <name val="TH SarabunPSK"/>
      <family val="2"/>
    </font>
    <font>
      <sz val="12"/>
      <name val="TH SarabunPSK"/>
      <family val="2"/>
    </font>
    <font>
      <sz val="14"/>
      <color theme="1"/>
      <name val="TH SarabunPSK"/>
      <family val="2"/>
    </font>
    <font>
      <b/>
      <sz val="12"/>
      <name val="TH SarabunPSK"/>
      <family val="2"/>
    </font>
    <font>
      <b/>
      <sz val="16"/>
      <color theme="3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3"/>
      <color theme="3"/>
      <name val="TH SarabunPSK"/>
      <family val="2"/>
    </font>
    <font>
      <sz val="14"/>
      <color rgb="FF0000CC"/>
      <name val="TH SarabunPSK"/>
      <family val="2"/>
    </font>
    <font>
      <sz val="12"/>
      <color rgb="FF0000CC"/>
      <name val="TH SarabunPSK"/>
      <family val="2"/>
    </font>
    <font>
      <sz val="12"/>
      <color rgb="FF0033CC"/>
      <name val="TH SarabunPSK"/>
      <family val="2"/>
    </font>
    <font>
      <b/>
      <u/>
      <sz val="14"/>
      <name val="TH SarabunPSK"/>
      <family val="2"/>
    </font>
    <font>
      <sz val="14"/>
      <color rgb="FFFF0000"/>
      <name val="TH SarabunPSK"/>
      <family val="2"/>
    </font>
    <font>
      <sz val="12"/>
      <color theme="1"/>
      <name val="TH SarabunPSK"/>
      <family val="2"/>
    </font>
    <font>
      <b/>
      <sz val="12"/>
      <color theme="3"/>
      <name val="TH SarabunPSK"/>
      <family val="2"/>
    </font>
    <font>
      <sz val="12"/>
      <color rgb="FFFF0000"/>
      <name val="TH SarabunPSK"/>
      <family val="2"/>
    </font>
    <font>
      <sz val="14"/>
      <color theme="3"/>
      <name val="TH SarabunPSK"/>
      <family val="2"/>
    </font>
    <font>
      <sz val="11"/>
      <name val="TH SarabunPSK"/>
      <family val="2"/>
    </font>
    <font>
      <b/>
      <sz val="11"/>
      <color theme="1"/>
      <name val="TH SarabunPSK"/>
      <family val="2"/>
    </font>
    <font>
      <sz val="11"/>
      <color indexed="8"/>
      <name val="Tahoma"/>
      <family val="2"/>
      <charset val="222"/>
    </font>
    <font>
      <sz val="10"/>
      <color theme="1"/>
      <name val="TH SarabunPSK"/>
      <family val="2"/>
    </font>
    <font>
      <sz val="10"/>
      <color theme="1"/>
      <name val="Times New Roman"/>
      <family val="1"/>
    </font>
    <font>
      <b/>
      <sz val="14"/>
      <color rgb="FF0033CC"/>
      <name val="TH SarabunPSK"/>
      <family val="2"/>
    </font>
    <font>
      <b/>
      <sz val="16"/>
      <color rgb="FF0033CC"/>
      <name val="TH SarabunPSK"/>
      <family val="2"/>
    </font>
    <font>
      <b/>
      <u val="doubleAccounting"/>
      <sz val="16"/>
      <name val="Angsana New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78" fillId="0" borderId="0" applyFont="0" applyFill="0" applyBorder="0" applyAlignment="0" applyProtection="0"/>
  </cellStyleXfs>
  <cellXfs count="663">
    <xf numFmtId="0" fontId="0" fillId="0" borderId="0" xfId="0"/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top" wrapText="1"/>
    </xf>
    <xf numFmtId="165" fontId="7" fillId="0" borderId="8" xfId="0" quotePrefix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top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left" vertical="center"/>
    </xf>
    <xf numFmtId="49" fontId="12" fillId="0" borderId="3" xfId="0" applyNumberFormat="1" applyFont="1" applyFill="1" applyBorder="1" applyAlignment="1">
      <alignment horizontal="center" vertical="top"/>
    </xf>
    <xf numFmtId="49" fontId="12" fillId="0" borderId="3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center" vertical="top" wrapText="1"/>
    </xf>
    <xf numFmtId="164" fontId="4" fillId="0" borderId="8" xfId="1" applyNumberFormat="1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49" fontId="16" fillId="0" borderId="2" xfId="0" applyNumberFormat="1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left" vertical="top" wrapText="1"/>
    </xf>
    <xf numFmtId="0" fontId="16" fillId="0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164" fontId="3" fillId="0" borderId="7" xfId="1" applyNumberFormat="1" applyFont="1" applyFill="1" applyBorder="1" applyAlignment="1">
      <alignment horizontal="left" vertical="top" wrapText="1"/>
    </xf>
    <xf numFmtId="164" fontId="16" fillId="0" borderId="8" xfId="1" applyNumberFormat="1" applyFont="1" applyFill="1" applyBorder="1" applyAlignment="1">
      <alignment vertical="top" wrapText="1"/>
    </xf>
    <xf numFmtId="164" fontId="16" fillId="0" borderId="7" xfId="1" applyNumberFormat="1" applyFont="1" applyFill="1" applyBorder="1" applyAlignment="1">
      <alignment horizontal="left" vertical="top" wrapText="1"/>
    </xf>
    <xf numFmtId="0" fontId="16" fillId="0" borderId="0" xfId="0" applyFont="1" applyFill="1" applyAlignment="1">
      <alignment vertical="top" wrapText="1"/>
    </xf>
    <xf numFmtId="0" fontId="16" fillId="0" borderId="5" xfId="0" applyFont="1" applyFill="1" applyBorder="1" applyAlignment="1">
      <alignment horizontal="left" vertical="top" wrapText="1"/>
    </xf>
    <xf numFmtId="0" fontId="16" fillId="0" borderId="8" xfId="0" applyFont="1" applyFill="1" applyBorder="1" applyAlignment="1">
      <alignment horizontal="center" vertical="top" wrapText="1"/>
    </xf>
    <xf numFmtId="49" fontId="16" fillId="0" borderId="5" xfId="0" applyNumberFormat="1" applyFont="1" applyFill="1" applyBorder="1" applyAlignment="1">
      <alignment horizontal="center" vertical="top" wrapText="1"/>
    </xf>
    <xf numFmtId="49" fontId="16" fillId="0" borderId="7" xfId="0" applyNumberFormat="1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horizontal="left" vertical="top" wrapText="1"/>
    </xf>
    <xf numFmtId="164" fontId="16" fillId="0" borderId="8" xfId="1" applyNumberFormat="1" applyFont="1" applyFill="1" applyBorder="1" applyAlignment="1">
      <alignment horizontal="left" vertical="top" wrapText="1"/>
    </xf>
    <xf numFmtId="0" fontId="18" fillId="0" borderId="7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49" fontId="16" fillId="0" borderId="8" xfId="0" applyNumberFormat="1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16" fillId="0" borderId="2" xfId="0" applyFont="1" applyFill="1" applyBorder="1" applyAlignment="1">
      <alignment vertical="top" wrapText="1"/>
    </xf>
    <xf numFmtId="0" fontId="16" fillId="0" borderId="7" xfId="0" applyFont="1" applyFill="1" applyBorder="1" applyAlignment="1">
      <alignment vertical="top" wrapText="1"/>
    </xf>
    <xf numFmtId="164" fontId="16" fillId="0" borderId="7" xfId="1" applyNumberFormat="1" applyFont="1" applyFill="1" applyBorder="1" applyAlignment="1">
      <alignment vertical="top" wrapText="1"/>
    </xf>
    <xf numFmtId="49" fontId="19" fillId="0" borderId="2" xfId="0" applyNumberFormat="1" applyFont="1" applyFill="1" applyBorder="1" applyAlignment="1">
      <alignment horizontal="center" vertical="top" wrapText="1"/>
    </xf>
    <xf numFmtId="0" fontId="19" fillId="0" borderId="8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49" fontId="20" fillId="0" borderId="2" xfId="0" applyNumberFormat="1" applyFont="1" applyFill="1" applyBorder="1" applyAlignment="1">
      <alignment horizontal="center" vertical="top" wrapText="1"/>
    </xf>
    <xf numFmtId="0" fontId="20" fillId="0" borderId="7" xfId="0" applyFont="1" applyFill="1" applyBorder="1" applyAlignment="1">
      <alignment horizontal="left" vertical="top" wrapText="1"/>
    </xf>
    <xf numFmtId="164" fontId="20" fillId="0" borderId="7" xfId="1" applyNumberFormat="1" applyFont="1" applyFill="1" applyBorder="1" applyAlignment="1">
      <alignment horizontal="left" vertical="top" wrapText="1"/>
    </xf>
    <xf numFmtId="0" fontId="20" fillId="0" borderId="0" xfId="0" applyFont="1" applyFill="1" applyAlignment="1">
      <alignment vertical="top" wrapText="1"/>
    </xf>
    <xf numFmtId="0" fontId="21" fillId="0" borderId="8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49" fontId="10" fillId="0" borderId="3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164" fontId="4" fillId="0" borderId="8" xfId="1" applyNumberFormat="1" applyFont="1" applyFill="1" applyBorder="1" applyAlignment="1">
      <alignment horizontal="left" vertical="top" wrapText="1"/>
    </xf>
    <xf numFmtId="164" fontId="4" fillId="0" borderId="7" xfId="1" applyNumberFormat="1" applyFont="1" applyFill="1" applyBorder="1" applyAlignment="1">
      <alignment horizontal="left" vertical="top" wrapText="1"/>
    </xf>
    <xf numFmtId="49" fontId="22" fillId="0" borderId="6" xfId="0" applyNumberFormat="1" applyFont="1" applyFill="1" applyBorder="1" applyAlignment="1">
      <alignment horizontal="left" vertical="center"/>
    </xf>
    <xf numFmtId="49" fontId="23" fillId="0" borderId="3" xfId="0" applyNumberFormat="1" applyFont="1" applyFill="1" applyBorder="1" applyAlignment="1">
      <alignment horizontal="center" vertical="top"/>
    </xf>
    <xf numFmtId="49" fontId="23" fillId="0" borderId="3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Alignment="1">
      <alignment horizontal="center" vertical="center"/>
    </xf>
    <xf numFmtId="0" fontId="20" fillId="0" borderId="2" xfId="0" applyFont="1" applyFill="1" applyBorder="1" applyAlignment="1">
      <alignment horizontal="center" vertical="top" wrapText="1"/>
    </xf>
    <xf numFmtId="0" fontId="20" fillId="0" borderId="8" xfId="0" applyFont="1" applyFill="1" applyBorder="1" applyAlignment="1">
      <alignment horizontal="left" vertical="top" wrapText="1"/>
    </xf>
    <xf numFmtId="0" fontId="18" fillId="0" borderId="8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horizontal="left" vertical="top" wrapText="1"/>
    </xf>
    <xf numFmtId="0" fontId="25" fillId="0" borderId="2" xfId="0" applyFont="1" applyFill="1" applyBorder="1" applyAlignment="1">
      <alignment horizontal="left" vertical="top" wrapText="1"/>
    </xf>
    <xf numFmtId="0" fontId="26" fillId="0" borderId="2" xfId="0" applyFont="1" applyFill="1" applyBorder="1" applyAlignment="1">
      <alignment horizontal="left" vertical="top" wrapText="1"/>
    </xf>
    <xf numFmtId="0" fontId="27" fillId="0" borderId="2" xfId="0" applyFont="1" applyFill="1" applyBorder="1" applyAlignment="1">
      <alignment horizontal="left" vertical="top" wrapText="1"/>
    </xf>
    <xf numFmtId="0" fontId="25" fillId="0" borderId="8" xfId="0" applyFont="1" applyFill="1" applyBorder="1" applyAlignment="1">
      <alignment horizontal="left" vertical="top" wrapText="1"/>
    </xf>
    <xf numFmtId="0" fontId="25" fillId="0" borderId="7" xfId="0" applyFont="1" applyFill="1" applyBorder="1" applyAlignment="1">
      <alignment horizontal="left" vertical="top" wrapText="1"/>
    </xf>
    <xf numFmtId="0" fontId="28" fillId="0" borderId="2" xfId="0" applyFont="1" applyFill="1" applyBorder="1" applyAlignment="1">
      <alignment vertical="top" wrapText="1"/>
    </xf>
    <xf numFmtId="49" fontId="9" fillId="0" borderId="6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49" fontId="14" fillId="0" borderId="3" xfId="0" applyNumberFormat="1" applyFont="1" applyFill="1" applyBorder="1" applyAlignment="1">
      <alignment horizontal="center" vertical="top"/>
    </xf>
    <xf numFmtId="0" fontId="17" fillId="0" borderId="8" xfId="0" applyFont="1" applyFill="1" applyBorder="1" applyAlignment="1">
      <alignment horizontal="left" vertical="top" wrapText="1" indent="2"/>
    </xf>
    <xf numFmtId="0" fontId="25" fillId="0" borderId="5" xfId="0" applyFont="1" applyFill="1" applyBorder="1" applyAlignment="1">
      <alignment horizontal="left" vertical="top" wrapText="1"/>
    </xf>
    <xf numFmtId="49" fontId="14" fillId="0" borderId="6" xfId="0" applyNumberFormat="1" applyFont="1" applyFill="1" applyBorder="1" applyAlignment="1">
      <alignment horizontal="left" vertical="center"/>
    </xf>
    <xf numFmtId="49" fontId="14" fillId="0" borderId="3" xfId="0" applyNumberFormat="1" applyFont="1" applyFill="1" applyBorder="1" applyAlignment="1">
      <alignment horizontal="center" vertical="center"/>
    </xf>
    <xf numFmtId="164" fontId="20" fillId="0" borderId="8" xfId="1" applyNumberFormat="1" applyFont="1" applyFill="1" applyBorder="1" applyAlignment="1">
      <alignment horizontal="left" vertical="top" wrapText="1"/>
    </xf>
    <xf numFmtId="164" fontId="4" fillId="0" borderId="7" xfId="1" applyNumberFormat="1" applyFont="1" applyFill="1" applyBorder="1" applyAlignment="1">
      <alignment vertical="top" wrapText="1"/>
    </xf>
    <xf numFmtId="0" fontId="30" fillId="0" borderId="7" xfId="0" applyFont="1" applyFill="1" applyBorder="1" applyAlignment="1">
      <alignment horizontal="left" vertical="top" wrapText="1"/>
    </xf>
    <xf numFmtId="49" fontId="32" fillId="0" borderId="5" xfId="0" applyNumberFormat="1" applyFont="1" applyFill="1" applyBorder="1" applyAlignment="1">
      <alignment horizontal="center" vertical="top" wrapText="1"/>
    </xf>
    <xf numFmtId="0" fontId="33" fillId="0" borderId="5" xfId="0" applyFont="1" applyFill="1" applyBorder="1" applyAlignment="1">
      <alignment vertical="top" wrapText="1"/>
    </xf>
    <xf numFmtId="0" fontId="32" fillId="0" borderId="8" xfId="0" applyFont="1" applyFill="1" applyBorder="1" applyAlignment="1">
      <alignment vertical="top" wrapText="1"/>
    </xf>
    <xf numFmtId="164" fontId="32" fillId="0" borderId="8" xfId="1" applyNumberFormat="1" applyFont="1" applyFill="1" applyBorder="1" applyAlignment="1">
      <alignment vertical="top" wrapText="1"/>
    </xf>
    <xf numFmtId="49" fontId="30" fillId="0" borderId="5" xfId="0" applyNumberFormat="1" applyFont="1" applyFill="1" applyBorder="1" applyAlignment="1">
      <alignment horizontal="center" vertical="top" wrapText="1"/>
    </xf>
    <xf numFmtId="0" fontId="30" fillId="0" borderId="8" xfId="0" applyFont="1" applyFill="1" applyBorder="1" applyAlignment="1">
      <alignment vertical="top" wrapText="1"/>
    </xf>
    <xf numFmtId="164" fontId="30" fillId="0" borderId="8" xfId="1" applyNumberFormat="1" applyFont="1" applyFill="1" applyBorder="1" applyAlignment="1">
      <alignment vertical="top" wrapText="1"/>
    </xf>
    <xf numFmtId="49" fontId="30" fillId="0" borderId="2" xfId="0" applyNumberFormat="1" applyFont="1" applyFill="1" applyBorder="1" applyAlignment="1">
      <alignment horizontal="center" vertical="top" wrapText="1"/>
    </xf>
    <xf numFmtId="0" fontId="34" fillId="0" borderId="2" xfId="0" applyFont="1" applyFill="1" applyBorder="1" applyAlignment="1">
      <alignment vertical="top" wrapText="1"/>
    </xf>
    <xf numFmtId="164" fontId="30" fillId="0" borderId="7" xfId="1" applyNumberFormat="1" applyFont="1" applyFill="1" applyBorder="1" applyAlignment="1">
      <alignment horizontal="left" vertical="top" wrapText="1"/>
    </xf>
    <xf numFmtId="0" fontId="30" fillId="0" borderId="0" xfId="0" applyFont="1" applyFill="1" applyAlignment="1">
      <alignment vertical="top" wrapText="1"/>
    </xf>
    <xf numFmtId="0" fontId="30" fillId="0" borderId="2" xfId="0" applyFont="1" applyFill="1" applyBorder="1" applyAlignment="1">
      <alignment vertical="top" wrapText="1"/>
    </xf>
    <xf numFmtId="0" fontId="34" fillId="0" borderId="8" xfId="0" applyFont="1" applyFill="1" applyBorder="1" applyAlignment="1">
      <alignment vertical="top" wrapText="1"/>
    </xf>
    <xf numFmtId="0" fontId="30" fillId="0" borderId="2" xfId="0" applyFont="1" applyFill="1" applyBorder="1" applyAlignment="1">
      <alignment horizontal="left" vertical="top" wrapText="1"/>
    </xf>
    <xf numFmtId="0" fontId="36" fillId="0" borderId="2" xfId="0" applyFont="1" applyFill="1" applyBorder="1" applyAlignment="1">
      <alignment horizontal="left" vertical="top" wrapText="1"/>
    </xf>
    <xf numFmtId="0" fontId="30" fillId="0" borderId="8" xfId="0" applyFont="1" applyFill="1" applyBorder="1" applyAlignment="1">
      <alignment horizontal="left" vertical="top" wrapText="1"/>
    </xf>
    <xf numFmtId="164" fontId="30" fillId="0" borderId="8" xfId="1" applyNumberFormat="1" applyFont="1" applyFill="1" applyBorder="1" applyAlignment="1">
      <alignment horizontal="left" vertical="top" wrapText="1"/>
    </xf>
    <xf numFmtId="0" fontId="34" fillId="0" borderId="2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vertical="top" wrapText="1"/>
    </xf>
    <xf numFmtId="164" fontId="30" fillId="0" borderId="7" xfId="1" applyNumberFormat="1" applyFont="1" applyFill="1" applyBorder="1" applyAlignment="1">
      <alignment vertical="top" wrapText="1"/>
    </xf>
    <xf numFmtId="0" fontId="37" fillId="0" borderId="7" xfId="0" applyFont="1" applyFill="1" applyBorder="1" applyAlignment="1">
      <alignment horizontal="left" vertical="top" wrapText="1"/>
    </xf>
    <xf numFmtId="164" fontId="10" fillId="0" borderId="3" xfId="1" applyNumberFormat="1" applyFont="1" applyFill="1" applyBorder="1" applyAlignment="1">
      <alignment horizontal="center" vertical="center" wrapText="1"/>
    </xf>
    <xf numFmtId="164" fontId="19" fillId="0" borderId="7" xfId="1" applyNumberFormat="1" applyFont="1" applyFill="1" applyBorder="1" applyAlignment="1">
      <alignment horizontal="left" vertical="top" wrapText="1"/>
    </xf>
    <xf numFmtId="164" fontId="17" fillId="0" borderId="8" xfId="1" applyNumberFormat="1" applyFont="1" applyFill="1" applyBorder="1" applyAlignment="1">
      <alignment horizontal="left" vertical="top" wrapText="1" indent="2"/>
    </xf>
    <xf numFmtId="164" fontId="21" fillId="0" borderId="7" xfId="1" applyNumberFormat="1" applyFont="1" applyFill="1" applyBorder="1" applyAlignment="1">
      <alignment horizontal="left" vertical="top" wrapText="1"/>
    </xf>
    <xf numFmtId="164" fontId="2" fillId="0" borderId="3" xfId="1" applyNumberFormat="1" applyFont="1" applyFill="1" applyBorder="1" applyAlignment="1">
      <alignment horizontal="center" vertical="center"/>
    </xf>
    <xf numFmtId="164" fontId="4" fillId="0" borderId="2" xfId="1" applyNumberFormat="1" applyFont="1" applyFill="1" applyBorder="1" applyAlignment="1">
      <alignment vertical="top" wrapText="1"/>
    </xf>
    <xf numFmtId="164" fontId="12" fillId="0" borderId="4" xfId="1" applyNumberFormat="1" applyFont="1" applyFill="1" applyBorder="1" applyAlignment="1">
      <alignment horizontal="center" vertical="center"/>
    </xf>
    <xf numFmtId="164" fontId="10" fillId="0" borderId="8" xfId="1" applyNumberFormat="1" applyFont="1" applyFill="1" applyBorder="1" applyAlignment="1">
      <alignment horizontal="center" vertical="center"/>
    </xf>
    <xf numFmtId="164" fontId="14" fillId="0" borderId="8" xfId="1" applyNumberFormat="1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left" vertical="top"/>
    </xf>
    <xf numFmtId="164" fontId="30" fillId="0" borderId="7" xfId="1" applyNumberFormat="1" applyFont="1" applyFill="1" applyBorder="1" applyAlignment="1">
      <alignment horizontal="left" vertical="top"/>
    </xf>
    <xf numFmtId="0" fontId="30" fillId="0" borderId="0" xfId="0" applyFont="1" applyFill="1" applyAlignment="1">
      <alignment vertical="top"/>
    </xf>
    <xf numFmtId="49" fontId="30" fillId="0" borderId="8" xfId="0" applyNumberFormat="1" applyFont="1" applyFill="1" applyBorder="1" applyAlignment="1">
      <alignment horizontal="center" vertical="top" wrapText="1"/>
    </xf>
    <xf numFmtId="49" fontId="30" fillId="0" borderId="8" xfId="0" applyNumberFormat="1" applyFont="1" applyFill="1" applyBorder="1" applyAlignment="1">
      <alignment horizontal="center" vertical="top"/>
    </xf>
    <xf numFmtId="164" fontId="23" fillId="0" borderId="4" xfId="1" applyNumberFormat="1" applyFont="1" applyFill="1" applyBorder="1" applyAlignment="1">
      <alignment horizontal="center" vertical="center"/>
    </xf>
    <xf numFmtId="49" fontId="38" fillId="0" borderId="6" xfId="0" applyNumberFormat="1" applyFont="1" applyFill="1" applyBorder="1" applyAlignment="1">
      <alignment horizontal="left" vertical="center"/>
    </xf>
    <xf numFmtId="49" fontId="31" fillId="0" borderId="3" xfId="0" applyNumberFormat="1" applyFont="1" applyFill="1" applyBorder="1" applyAlignment="1">
      <alignment horizontal="center" vertical="top"/>
    </xf>
    <xf numFmtId="49" fontId="31" fillId="0" borderId="3" xfId="0" applyNumberFormat="1" applyFont="1" applyFill="1" applyBorder="1" applyAlignment="1">
      <alignment horizontal="center" vertical="center"/>
    </xf>
    <xf numFmtId="164" fontId="4" fillId="0" borderId="8" xfId="1" applyNumberFormat="1" applyFont="1" applyFill="1" applyBorder="1" applyAlignment="1">
      <alignment horizontal="right" vertical="top" wrapText="1"/>
    </xf>
    <xf numFmtId="49" fontId="23" fillId="0" borderId="6" xfId="0" applyNumberFormat="1" applyFont="1" applyFill="1" applyBorder="1" applyAlignment="1">
      <alignment horizontal="center" vertical="top"/>
    </xf>
    <xf numFmtId="164" fontId="38" fillId="0" borderId="8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top" wrapText="1"/>
    </xf>
    <xf numFmtId="0" fontId="14" fillId="0" borderId="0" xfId="0" applyFont="1" applyAlignment="1">
      <alignment horizontal="left" vertical="top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39" fillId="0" borderId="2" xfId="0" applyFont="1" applyBorder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39" fillId="0" borderId="7" xfId="0" applyFont="1" applyBorder="1" applyAlignment="1">
      <alignment horizontal="center" vertical="top" wrapText="1"/>
    </xf>
    <xf numFmtId="0" fontId="39" fillId="0" borderId="8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7" xfId="0" applyFont="1" applyBorder="1" applyAlignment="1">
      <alignment vertical="top" wrapText="1"/>
    </xf>
    <xf numFmtId="0" fontId="10" fillId="0" borderId="7" xfId="0" applyFont="1" applyBorder="1" applyAlignment="1">
      <alignment horizontal="center" vertical="top" wrapText="1"/>
    </xf>
    <xf numFmtId="166" fontId="10" fillId="0" borderId="7" xfId="1" applyNumberFormat="1" applyFont="1" applyBorder="1" applyAlignment="1">
      <alignment vertical="top" wrapText="1"/>
    </xf>
    <xf numFmtId="166" fontId="10" fillId="0" borderId="7" xfId="1" applyNumberFormat="1" applyFont="1" applyBorder="1" applyAlignment="1">
      <alignment horizontal="center" vertical="top" wrapText="1"/>
    </xf>
    <xf numFmtId="49" fontId="10" fillId="0" borderId="8" xfId="0" applyNumberFormat="1" applyFont="1" applyBorder="1" applyAlignment="1">
      <alignment horizontal="left" vertical="top" wrapText="1"/>
    </xf>
    <xf numFmtId="0" fontId="10" fillId="0" borderId="8" xfId="0" applyFont="1" applyBorder="1" applyAlignment="1">
      <alignment horizontal="center" vertical="top" wrapText="1"/>
    </xf>
    <xf numFmtId="166" fontId="10" fillId="0" borderId="8" xfId="1" applyNumberFormat="1" applyFont="1" applyBorder="1" applyAlignment="1">
      <alignment vertical="top" wrapText="1"/>
    </xf>
    <xf numFmtId="166" fontId="10" fillId="0" borderId="8" xfId="1" applyNumberFormat="1" applyFont="1" applyBorder="1" applyAlignment="1">
      <alignment horizontal="center" vertical="top" wrapText="1"/>
    </xf>
    <xf numFmtId="166" fontId="14" fillId="0" borderId="8" xfId="1" applyNumberFormat="1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left" vertical="top"/>
    </xf>
    <xf numFmtId="0" fontId="10" fillId="0" borderId="8" xfId="0" applyFont="1" applyBorder="1" applyAlignment="1">
      <alignment vertical="top" wrapText="1"/>
    </xf>
    <xf numFmtId="166" fontId="10" fillId="0" borderId="2" xfId="1" applyNumberFormat="1" applyFont="1" applyBorder="1" applyAlignment="1">
      <alignment vertical="top" wrapText="1"/>
    </xf>
    <xf numFmtId="166" fontId="10" fillId="0" borderId="2" xfId="1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vertical="top" wrapText="1"/>
    </xf>
    <xf numFmtId="166" fontId="10" fillId="0" borderId="5" xfId="1" applyNumberFormat="1" applyFont="1" applyBorder="1" applyAlignment="1">
      <alignment vertical="top" wrapText="1"/>
    </xf>
    <xf numFmtId="43" fontId="10" fillId="0" borderId="5" xfId="1" applyFont="1" applyBorder="1" applyAlignment="1">
      <alignment vertical="top" wrapText="1"/>
    </xf>
    <xf numFmtId="166" fontId="10" fillId="0" borderId="5" xfId="1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4" fillId="0" borderId="2" xfId="0" applyFont="1" applyBorder="1" applyAlignment="1"/>
    <xf numFmtId="164" fontId="10" fillId="0" borderId="5" xfId="1" applyNumberFormat="1" applyFont="1" applyBorder="1" applyAlignment="1">
      <alignment vertical="top" wrapText="1"/>
    </xf>
    <xf numFmtId="0" fontId="14" fillId="0" borderId="8" xfId="0" applyFont="1" applyBorder="1" applyAlignment="1"/>
    <xf numFmtId="0" fontId="10" fillId="0" borderId="0" xfId="0" applyFont="1" applyAlignment="1">
      <alignment vertical="center" wrapText="1"/>
    </xf>
    <xf numFmtId="166" fontId="10" fillId="0" borderId="9" xfId="1" applyNumberFormat="1" applyFont="1" applyBorder="1" applyAlignment="1">
      <alignment vertical="center" wrapText="1"/>
    </xf>
    <xf numFmtId="166" fontId="3" fillId="0" borderId="0" xfId="1" applyNumberFormat="1" applyFont="1" applyAlignment="1">
      <alignment vertical="center" wrapText="1"/>
    </xf>
    <xf numFmtId="166" fontId="10" fillId="0" borderId="0" xfId="1" applyNumberFormat="1" applyFont="1" applyAlignment="1">
      <alignment vertical="center" wrapText="1"/>
    </xf>
    <xf numFmtId="0" fontId="10" fillId="0" borderId="0" xfId="0" applyFont="1" applyAlignment="1">
      <alignment horizontal="center" vertical="top" wrapText="1"/>
    </xf>
    <xf numFmtId="166" fontId="10" fillId="0" borderId="0" xfId="1" applyNumberFormat="1" applyFont="1" applyBorder="1" applyAlignment="1">
      <alignment vertical="top" wrapText="1"/>
    </xf>
    <xf numFmtId="166" fontId="40" fillId="0" borderId="0" xfId="1" applyNumberFormat="1" applyFont="1" applyAlignment="1">
      <alignment vertical="top" wrapText="1"/>
    </xf>
    <xf numFmtId="166" fontId="3" fillId="0" borderId="0" xfId="1" applyNumberFormat="1" applyFont="1" applyAlignment="1">
      <alignment vertical="top" wrapText="1"/>
    </xf>
    <xf numFmtId="166" fontId="10" fillId="0" borderId="0" xfId="1" applyNumberFormat="1" applyFont="1" applyAlignment="1">
      <alignment vertical="top" wrapText="1"/>
    </xf>
    <xf numFmtId="166" fontId="10" fillId="0" borderId="0" xfId="1" applyNumberFormat="1" applyFont="1" applyBorder="1" applyAlignment="1">
      <alignment vertical="top"/>
    </xf>
    <xf numFmtId="166" fontId="40" fillId="0" borderId="0" xfId="1" applyNumberFormat="1" applyFont="1" applyAlignment="1">
      <alignment vertical="top"/>
    </xf>
    <xf numFmtId="166" fontId="3" fillId="0" borderId="0" xfId="1" applyNumberFormat="1" applyFont="1" applyAlignment="1">
      <alignment vertical="top"/>
    </xf>
    <xf numFmtId="166" fontId="10" fillId="0" borderId="0" xfId="1" applyNumberFormat="1" applyFont="1" applyAlignment="1">
      <alignment vertical="top"/>
    </xf>
    <xf numFmtId="0" fontId="10" fillId="0" borderId="0" xfId="0" applyFont="1" applyAlignment="1">
      <alignment horizontal="left" vertical="top" indent="3"/>
    </xf>
    <xf numFmtId="0" fontId="10" fillId="0" borderId="0" xfId="0" applyFont="1" applyAlignment="1">
      <alignment horizontal="left" vertical="top"/>
    </xf>
    <xf numFmtId="0" fontId="41" fillId="0" borderId="0" xfId="0" applyFont="1"/>
    <xf numFmtId="0" fontId="42" fillId="0" borderId="0" xfId="0" applyFont="1"/>
    <xf numFmtId="0" fontId="13" fillId="0" borderId="0" xfId="0" applyFont="1" applyAlignment="1">
      <alignment vertical="top"/>
    </xf>
    <xf numFmtId="166" fontId="15" fillId="0" borderId="8" xfId="1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45" fillId="0" borderId="8" xfId="2" applyFont="1" applyBorder="1" applyAlignment="1">
      <alignment vertical="top" wrapText="1"/>
    </xf>
    <xf numFmtId="0" fontId="44" fillId="2" borderId="8" xfId="2" applyFont="1" applyFill="1" applyBorder="1" applyAlignment="1">
      <alignment vertical="top" wrapText="1"/>
    </xf>
    <xf numFmtId="0" fontId="44" fillId="0" borderId="8" xfId="2" applyFont="1" applyBorder="1" applyAlignment="1">
      <alignment vertical="top" wrapText="1"/>
    </xf>
    <xf numFmtId="0" fontId="44" fillId="3" borderId="8" xfId="0" applyFont="1" applyFill="1" applyBorder="1" applyAlignment="1">
      <alignment vertical="top" wrapText="1"/>
    </xf>
    <xf numFmtId="0" fontId="45" fillId="0" borderId="8" xfId="0" applyFont="1" applyBorder="1" applyAlignment="1">
      <alignment horizontal="center" vertical="top" wrapText="1"/>
    </xf>
    <xf numFmtId="164" fontId="44" fillId="4" borderId="8" xfId="3" applyNumberFormat="1" applyFont="1" applyFill="1" applyBorder="1" applyAlignment="1">
      <alignment vertical="top"/>
    </xf>
    <xf numFmtId="164" fontId="45" fillId="0" borderId="8" xfId="3" applyNumberFormat="1" applyFont="1" applyBorder="1" applyAlignment="1">
      <alignment vertical="top"/>
    </xf>
    <xf numFmtId="164" fontId="45" fillId="0" borderId="8" xfId="3" applyNumberFormat="1" applyFont="1" applyBorder="1" applyAlignment="1">
      <alignment vertical="top" wrapText="1"/>
    </xf>
    <xf numFmtId="164" fontId="44" fillId="2" borderId="8" xfId="3" applyNumberFormat="1" applyFont="1" applyFill="1" applyBorder="1" applyAlignment="1">
      <alignment vertical="top" wrapText="1"/>
    </xf>
    <xf numFmtId="164" fontId="45" fillId="2" borderId="8" xfId="3" applyNumberFormat="1" applyFont="1" applyFill="1" applyBorder="1" applyAlignment="1">
      <alignment vertical="top" wrapText="1"/>
    </xf>
    <xf numFmtId="164" fontId="45" fillId="2" borderId="8" xfId="3" applyNumberFormat="1" applyFont="1" applyFill="1" applyBorder="1" applyAlignment="1">
      <alignment vertical="top"/>
    </xf>
    <xf numFmtId="164" fontId="44" fillId="0" borderId="8" xfId="3" applyNumberFormat="1" applyFont="1" applyBorder="1" applyAlignment="1">
      <alignment vertical="top"/>
    </xf>
    <xf numFmtId="164" fontId="46" fillId="0" borderId="8" xfId="3" applyNumberFormat="1" applyFont="1" applyBorder="1" applyAlignment="1">
      <alignment vertical="top" wrapText="1"/>
    </xf>
    <xf numFmtId="164" fontId="45" fillId="3" borderId="8" xfId="4" applyNumberFormat="1" applyFont="1" applyFill="1" applyBorder="1" applyAlignment="1">
      <alignment vertical="top" wrapText="1"/>
    </xf>
    <xf numFmtId="164" fontId="44" fillId="3" borderId="8" xfId="4" applyNumberFormat="1" applyFont="1" applyFill="1" applyBorder="1" applyAlignment="1">
      <alignment vertical="top" wrapText="1"/>
    </xf>
    <xf numFmtId="0" fontId="45" fillId="0" borderId="8" xfId="2" applyFont="1" applyBorder="1" applyAlignment="1">
      <alignment horizontal="left" vertical="top" wrapText="1" indent="2"/>
    </xf>
    <xf numFmtId="0" fontId="44" fillId="0" borderId="8" xfId="0" applyFont="1" applyBorder="1" applyAlignment="1">
      <alignment horizontal="center" vertical="top" wrapText="1"/>
    </xf>
    <xf numFmtId="164" fontId="48" fillId="0" borderId="8" xfId="3" applyNumberFormat="1" applyFont="1" applyBorder="1" applyAlignment="1">
      <alignment vertical="top"/>
    </xf>
    <xf numFmtId="0" fontId="48" fillId="0" borderId="8" xfId="2" applyFont="1" applyBorder="1" applyAlignment="1">
      <alignment vertical="top" wrapText="1"/>
    </xf>
    <xf numFmtId="0" fontId="45" fillId="3" borderId="8" xfId="0" applyFont="1" applyFill="1" applyBorder="1" applyAlignment="1">
      <alignment vertical="top" wrapText="1"/>
    </xf>
    <xf numFmtId="0" fontId="48" fillId="0" borderId="8" xfId="2" applyFont="1" applyBorder="1" applyAlignment="1">
      <alignment horizontal="left" vertical="top" wrapText="1" indent="2"/>
    </xf>
    <xf numFmtId="0" fontId="50" fillId="0" borderId="8" xfId="2" applyFont="1" applyBorder="1" applyAlignment="1">
      <alignment horizontal="left" vertical="top" wrapText="1" indent="6"/>
    </xf>
    <xf numFmtId="164" fontId="50" fillId="0" borderId="8" xfId="3" applyNumberFormat="1" applyFont="1" applyBorder="1" applyAlignment="1">
      <alignment vertical="top" wrapText="1"/>
    </xf>
    <xf numFmtId="49" fontId="52" fillId="0" borderId="8" xfId="2" applyNumberFormat="1" applyFont="1" applyBorder="1" applyAlignment="1">
      <alignment horizontal="center" vertical="top" wrapText="1"/>
    </xf>
    <xf numFmtId="0" fontId="52" fillId="3" borderId="0" xfId="0" applyFont="1" applyFill="1" applyBorder="1" applyAlignment="1">
      <alignment vertical="top" wrapText="1"/>
    </xf>
    <xf numFmtId="0" fontId="53" fillId="3" borderId="0" xfId="0" applyFont="1" applyFill="1" applyBorder="1" applyAlignment="1">
      <alignment vertical="top" wrapText="1"/>
    </xf>
    <xf numFmtId="49" fontId="49" fillId="0" borderId="0" xfId="0" applyNumberFormat="1" applyFont="1" applyFill="1" applyAlignment="1">
      <alignment horizontal="left" vertical="center"/>
    </xf>
    <xf numFmtId="0" fontId="50" fillId="0" borderId="0" xfId="0" applyFont="1" applyFill="1" applyAlignment="1">
      <alignment vertical="top" wrapText="1"/>
    </xf>
    <xf numFmtId="0" fontId="53" fillId="0" borderId="0" xfId="0" applyFont="1" applyFill="1" applyAlignment="1">
      <alignment vertical="top" wrapText="1"/>
    </xf>
    <xf numFmtId="0" fontId="50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vertical="center" wrapText="1"/>
    </xf>
    <xf numFmtId="0" fontId="49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vertical="center" wrapText="1"/>
    </xf>
    <xf numFmtId="49" fontId="49" fillId="0" borderId="1" xfId="0" applyNumberFormat="1" applyFont="1" applyFill="1" applyBorder="1" applyAlignment="1">
      <alignment horizontal="left" vertical="center"/>
    </xf>
    <xf numFmtId="0" fontId="49" fillId="0" borderId="1" xfId="0" applyFont="1" applyFill="1" applyBorder="1" applyAlignment="1">
      <alignment vertical="center" wrapText="1"/>
    </xf>
    <xf numFmtId="0" fontId="49" fillId="0" borderId="1" xfId="0" applyFont="1" applyFill="1" applyBorder="1" applyAlignment="1">
      <alignment horizontal="center" vertical="center" wrapText="1"/>
    </xf>
    <xf numFmtId="49" fontId="53" fillId="0" borderId="3" xfId="0" applyNumberFormat="1" applyFont="1" applyFill="1" applyBorder="1" applyAlignment="1">
      <alignment vertical="top" wrapText="1"/>
    </xf>
    <xf numFmtId="49" fontId="55" fillId="0" borderId="10" xfId="0" applyNumberFormat="1" applyFont="1" applyFill="1" applyBorder="1" applyAlignment="1">
      <alignment horizontal="left" vertical="center"/>
    </xf>
    <xf numFmtId="49" fontId="56" fillId="0" borderId="1" xfId="0" applyNumberFormat="1" applyFont="1" applyFill="1" applyBorder="1" applyAlignment="1">
      <alignment horizontal="center" vertical="top"/>
    </xf>
    <xf numFmtId="49" fontId="56" fillId="0" borderId="1" xfId="0" applyNumberFormat="1" applyFont="1" applyFill="1" applyBorder="1" applyAlignment="1">
      <alignment vertical="top" wrapText="1"/>
    </xf>
    <xf numFmtId="49" fontId="53" fillId="0" borderId="1" xfId="0" applyNumberFormat="1" applyFont="1" applyFill="1" applyBorder="1" applyAlignment="1">
      <alignment vertical="top" wrapText="1"/>
    </xf>
    <xf numFmtId="49" fontId="56" fillId="0" borderId="1" xfId="0" applyNumberFormat="1" applyFont="1" applyFill="1" applyBorder="1" applyAlignment="1">
      <alignment horizontal="center" vertical="center"/>
    </xf>
    <xf numFmtId="49" fontId="56" fillId="0" borderId="3" xfId="0" applyNumberFormat="1" applyFont="1" applyFill="1" applyBorder="1" applyAlignment="1">
      <alignment horizontal="center" vertical="center"/>
    </xf>
    <xf numFmtId="49" fontId="56" fillId="0" borderId="4" xfId="0" applyNumberFormat="1" applyFont="1" applyFill="1" applyBorder="1" applyAlignment="1">
      <alignment horizontal="center" vertical="center"/>
    </xf>
    <xf numFmtId="49" fontId="56" fillId="0" borderId="0" xfId="0" applyNumberFormat="1" applyFont="1" applyFill="1" applyAlignment="1">
      <alignment horizontal="center" vertical="center"/>
    </xf>
    <xf numFmtId="49" fontId="55" fillId="0" borderId="6" xfId="0" applyNumberFormat="1" applyFont="1" applyFill="1" applyBorder="1" applyAlignment="1">
      <alignment horizontal="left" vertical="center"/>
    </xf>
    <xf numFmtId="49" fontId="56" fillId="0" borderId="3" xfId="0" applyNumberFormat="1" applyFont="1" applyFill="1" applyBorder="1" applyAlignment="1">
      <alignment horizontal="center" vertical="top"/>
    </xf>
    <xf numFmtId="49" fontId="56" fillId="0" borderId="3" xfId="0" applyNumberFormat="1" applyFont="1" applyFill="1" applyBorder="1" applyAlignment="1">
      <alignment vertical="top" wrapText="1"/>
    </xf>
    <xf numFmtId="0" fontId="50" fillId="0" borderId="8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vertical="top" wrapText="1"/>
    </xf>
    <xf numFmtId="0" fontId="58" fillId="0" borderId="0" xfId="0" applyFont="1" applyAlignment="1">
      <alignment vertical="top" wrapText="1"/>
    </xf>
    <xf numFmtId="0" fontId="57" fillId="0" borderId="0" xfId="0" applyFont="1"/>
    <xf numFmtId="49" fontId="50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165" fontId="44" fillId="0" borderId="8" xfId="0" quotePrefix="1" applyNumberFormat="1" applyFont="1" applyFill="1" applyBorder="1" applyAlignment="1">
      <alignment horizontal="center" vertical="center" wrapText="1"/>
    </xf>
    <xf numFmtId="165" fontId="44" fillId="0" borderId="8" xfId="0" quotePrefix="1" applyNumberFormat="1" applyFont="1" applyFill="1" applyBorder="1" applyAlignment="1">
      <alignment horizontal="center" vertical="top" wrapText="1"/>
    </xf>
    <xf numFmtId="0" fontId="44" fillId="2" borderId="7" xfId="2" applyFont="1" applyFill="1" applyBorder="1" applyAlignment="1">
      <alignment vertical="top" wrapText="1"/>
    </xf>
    <xf numFmtId="164" fontId="44" fillId="2" borderId="7" xfId="3" applyNumberFormat="1" applyFont="1" applyFill="1" applyBorder="1" applyAlignment="1">
      <alignment vertical="top" wrapText="1"/>
    </xf>
    <xf numFmtId="0" fontId="50" fillId="0" borderId="14" xfId="0" applyFont="1" applyFill="1" applyBorder="1" applyAlignment="1">
      <alignment horizontal="center" vertical="center" wrapText="1"/>
    </xf>
    <xf numFmtId="49" fontId="52" fillId="0" borderId="14" xfId="2" applyNumberFormat="1" applyFont="1" applyBorder="1" applyAlignment="1">
      <alignment horizontal="center" vertical="top" wrapText="1"/>
    </xf>
    <xf numFmtId="164" fontId="48" fillId="0" borderId="14" xfId="3" applyNumberFormat="1" applyFont="1" applyBorder="1" applyAlignment="1">
      <alignment vertical="top" wrapText="1"/>
    </xf>
    <xf numFmtId="0" fontId="50" fillId="0" borderId="2" xfId="0" applyFont="1" applyFill="1" applyBorder="1" applyAlignment="1">
      <alignment horizontal="center" vertical="center" wrapText="1"/>
    </xf>
    <xf numFmtId="49" fontId="52" fillId="0" borderId="2" xfId="2" applyNumberFormat="1" applyFont="1" applyBorder="1" applyAlignment="1">
      <alignment horizontal="center" vertical="top" wrapText="1"/>
    </xf>
    <xf numFmtId="0" fontId="44" fillId="0" borderId="7" xfId="2" applyFont="1" applyBorder="1" applyAlignment="1">
      <alignment vertical="top" wrapText="1"/>
    </xf>
    <xf numFmtId="164" fontId="44" fillId="4" borderId="7" xfId="3" applyNumberFormat="1" applyFont="1" applyFill="1" applyBorder="1" applyAlignment="1">
      <alignment vertical="top"/>
    </xf>
    <xf numFmtId="164" fontId="44" fillId="0" borderId="7" xfId="3" applyNumberFormat="1" applyFont="1" applyBorder="1" applyAlignment="1">
      <alignment vertical="top"/>
    </xf>
    <xf numFmtId="164" fontId="45" fillId="2" borderId="2" xfId="3" applyNumberFormat="1" applyFont="1" applyFill="1" applyBorder="1" applyAlignment="1">
      <alignment vertical="top"/>
    </xf>
    <xf numFmtId="164" fontId="45" fillId="2" borderId="14" xfId="3" applyNumberFormat="1" applyFont="1" applyFill="1" applyBorder="1" applyAlignment="1">
      <alignment vertical="top"/>
    </xf>
    <xf numFmtId="49" fontId="52" fillId="0" borderId="5" xfId="2" applyNumberFormat="1" applyFont="1" applyBorder="1" applyAlignment="1">
      <alignment horizontal="center" vertical="top" wrapText="1"/>
    </xf>
    <xf numFmtId="0" fontId="50" fillId="0" borderId="7" xfId="0" applyFont="1" applyFill="1" applyBorder="1" applyAlignment="1">
      <alignment horizontal="center" vertical="center" wrapText="1"/>
    </xf>
    <xf numFmtId="49" fontId="54" fillId="0" borderId="2" xfId="2" applyNumberFormat="1" applyFont="1" applyBorder="1" applyAlignment="1">
      <alignment horizontal="center" vertical="top" wrapText="1"/>
    </xf>
    <xf numFmtId="0" fontId="50" fillId="0" borderId="8" xfId="2" applyFont="1" applyBorder="1" applyAlignment="1">
      <alignment horizontal="left" vertical="top" wrapText="1" indent="1"/>
    </xf>
    <xf numFmtId="0" fontId="50" fillId="0" borderId="8" xfId="2" applyFont="1" applyBorder="1" applyAlignment="1">
      <alignment horizontal="left" vertical="top" wrapText="1" indent="3"/>
    </xf>
    <xf numFmtId="49" fontId="54" fillId="0" borderId="5" xfId="2" applyNumberFormat="1" applyFont="1" applyBorder="1" applyAlignment="1">
      <alignment horizontal="center" vertical="top" wrapText="1"/>
    </xf>
    <xf numFmtId="49" fontId="54" fillId="0" borderId="14" xfId="2" applyNumberFormat="1" applyFont="1" applyBorder="1" applyAlignment="1">
      <alignment horizontal="center" vertical="top" wrapText="1"/>
    </xf>
    <xf numFmtId="164" fontId="45" fillId="0" borderId="14" xfId="3" applyNumberFormat="1" applyFont="1" applyBorder="1" applyAlignment="1">
      <alignment vertical="top"/>
    </xf>
    <xf numFmtId="49" fontId="52" fillId="0" borderId="7" xfId="2" applyNumberFormat="1" applyFont="1" applyBorder="1" applyAlignment="1">
      <alignment horizontal="center" vertical="top" wrapText="1"/>
    </xf>
    <xf numFmtId="164" fontId="45" fillId="0" borderId="14" xfId="3" applyNumberFormat="1" applyFont="1" applyBorder="1" applyAlignment="1">
      <alignment vertical="top" wrapText="1"/>
    </xf>
    <xf numFmtId="0" fontId="50" fillId="0" borderId="14" xfId="2" applyFont="1" applyBorder="1" applyAlignment="1">
      <alignment horizontal="left" vertical="top" wrapText="1" indent="3"/>
    </xf>
    <xf numFmtId="0" fontId="48" fillId="0" borderId="14" xfId="2" applyFont="1" applyBorder="1" applyAlignment="1">
      <alignment horizontal="left" vertical="top" wrapText="1" indent="2"/>
    </xf>
    <xf numFmtId="164" fontId="48" fillId="0" borderId="14" xfId="3" applyNumberFormat="1" applyFont="1" applyBorder="1" applyAlignment="1">
      <alignment vertical="top"/>
    </xf>
    <xf numFmtId="0" fontId="50" fillId="0" borderId="0" xfId="0" applyFont="1" applyFill="1" applyAlignment="1">
      <alignment horizontal="center" vertical="top" wrapText="1"/>
    </xf>
    <xf numFmtId="0" fontId="51" fillId="0" borderId="7" xfId="0" applyFont="1" applyFill="1" applyBorder="1" applyAlignment="1">
      <alignment horizontal="center" vertical="top" wrapText="1"/>
    </xf>
    <xf numFmtId="0" fontId="49" fillId="0" borderId="0" xfId="0" applyFont="1" applyFill="1" applyAlignment="1">
      <alignment vertical="top"/>
    </xf>
    <xf numFmtId="0" fontId="49" fillId="0" borderId="0" xfId="0" applyFont="1" applyFill="1" applyBorder="1" applyAlignment="1">
      <alignment vertical="top"/>
    </xf>
    <xf numFmtId="0" fontId="50" fillId="0" borderId="8" xfId="0" applyFont="1" applyFill="1" applyBorder="1" applyAlignment="1">
      <alignment horizontal="center" vertical="top" wrapText="1"/>
    </xf>
    <xf numFmtId="0" fontId="50" fillId="0" borderId="14" xfId="0" applyFont="1" applyFill="1" applyBorder="1" applyAlignment="1">
      <alignment horizontal="center" vertical="top" wrapText="1"/>
    </xf>
    <xf numFmtId="0" fontId="50" fillId="0" borderId="2" xfId="0" applyFont="1" applyFill="1" applyBorder="1" applyAlignment="1">
      <alignment horizontal="center" vertical="top" wrapText="1"/>
    </xf>
    <xf numFmtId="0" fontId="50" fillId="0" borderId="7" xfId="0" applyFont="1" applyFill="1" applyBorder="1" applyAlignment="1">
      <alignment horizontal="center" vertical="top" wrapText="1"/>
    </xf>
    <xf numFmtId="164" fontId="51" fillId="0" borderId="8" xfId="3" applyNumberFormat="1" applyFont="1" applyBorder="1" applyAlignment="1">
      <alignment vertical="top" wrapText="1"/>
    </xf>
    <xf numFmtId="0" fontId="44" fillId="0" borderId="15" xfId="2" applyFont="1" applyBorder="1" applyAlignment="1">
      <alignment horizontal="center" vertical="top" wrapText="1"/>
    </xf>
    <xf numFmtId="0" fontId="51" fillId="0" borderId="15" xfId="0" applyFont="1" applyFill="1" applyBorder="1" applyAlignment="1">
      <alignment horizontal="center" vertical="top" wrapText="1"/>
    </xf>
    <xf numFmtId="0" fontId="44" fillId="0" borderId="15" xfId="2" applyFont="1" applyBorder="1" applyAlignment="1">
      <alignment vertical="top" wrapText="1"/>
    </xf>
    <xf numFmtId="0" fontId="50" fillId="0" borderId="15" xfId="0" applyFont="1" applyFill="1" applyBorder="1" applyAlignment="1">
      <alignment horizontal="center" vertical="center" wrapText="1"/>
    </xf>
    <xf numFmtId="164" fontId="44" fillId="0" borderId="15" xfId="3" applyNumberFormat="1" applyFont="1" applyBorder="1" applyAlignment="1">
      <alignment vertical="top" wrapText="1"/>
    </xf>
    <xf numFmtId="0" fontId="51" fillId="0" borderId="0" xfId="0" applyFont="1" applyFill="1" applyAlignment="1">
      <alignment vertical="top" wrapText="1"/>
    </xf>
    <xf numFmtId="0" fontId="49" fillId="0" borderId="1" xfId="0" applyFont="1" applyFill="1" applyBorder="1" applyAlignment="1">
      <alignment vertical="top" wrapText="1"/>
    </xf>
    <xf numFmtId="0" fontId="50" fillId="0" borderId="15" xfId="0" applyFont="1" applyFill="1" applyBorder="1" applyAlignment="1">
      <alignment horizontal="center" vertical="top" wrapText="1"/>
    </xf>
    <xf numFmtId="0" fontId="44" fillId="0" borderId="2" xfId="2" applyFont="1" applyBorder="1" applyAlignment="1">
      <alignment horizontal="center" vertical="top"/>
    </xf>
    <xf numFmtId="0" fontId="51" fillId="0" borderId="2" xfId="0" applyFont="1" applyFill="1" applyBorder="1" applyAlignment="1">
      <alignment horizontal="center" vertical="top" wrapText="1"/>
    </xf>
    <xf numFmtId="0" fontId="44" fillId="0" borderId="5" xfId="2" applyFont="1" applyBorder="1" applyAlignment="1">
      <alignment horizontal="center" vertical="top"/>
    </xf>
    <xf numFmtId="0" fontId="51" fillId="0" borderId="5" xfId="0" applyFont="1" applyFill="1" applyBorder="1" applyAlignment="1">
      <alignment horizontal="center" vertical="top" wrapText="1"/>
    </xf>
    <xf numFmtId="0" fontId="45" fillId="0" borderId="5" xfId="2" applyFont="1" applyBorder="1" applyAlignment="1">
      <alignment horizontal="center" vertical="top"/>
    </xf>
    <xf numFmtId="0" fontId="50" fillId="0" borderId="5" xfId="0" applyFont="1" applyFill="1" applyBorder="1" applyAlignment="1">
      <alignment horizontal="center" vertical="top" wrapText="1"/>
    </xf>
    <xf numFmtId="0" fontId="48" fillId="0" borderId="5" xfId="2" applyFont="1" applyBorder="1" applyAlignment="1">
      <alignment horizontal="center" vertical="top"/>
    </xf>
    <xf numFmtId="0" fontId="50" fillId="0" borderId="5" xfId="2" applyFont="1" applyBorder="1" applyAlignment="1">
      <alignment horizontal="center" vertical="top" wrapText="1"/>
    </xf>
    <xf numFmtId="0" fontId="50" fillId="0" borderId="7" xfId="2" applyFont="1" applyBorder="1" applyAlignment="1">
      <alignment horizontal="center" vertical="top" wrapText="1"/>
    </xf>
    <xf numFmtId="0" fontId="48" fillId="0" borderId="5" xfId="2" applyFont="1" applyBorder="1" applyAlignment="1">
      <alignment horizontal="center" vertical="top" wrapText="1"/>
    </xf>
    <xf numFmtId="0" fontId="48" fillId="0" borderId="16" xfId="2" applyFont="1" applyBorder="1" applyAlignment="1">
      <alignment horizontal="center" vertical="top" wrapText="1"/>
    </xf>
    <xf numFmtId="0" fontId="50" fillId="0" borderId="16" xfId="0" applyFont="1" applyFill="1" applyBorder="1" applyAlignment="1">
      <alignment horizontal="center" vertical="top" wrapText="1"/>
    </xf>
    <xf numFmtId="0" fontId="45" fillId="2" borderId="17" xfId="2" applyFont="1" applyFill="1" applyBorder="1" applyAlignment="1">
      <alignment horizontal="center" vertical="top" wrapText="1"/>
    </xf>
    <xf numFmtId="0" fontId="51" fillId="2" borderId="17" xfId="2" applyFont="1" applyFill="1" applyBorder="1" applyAlignment="1">
      <alignment horizontal="center" vertical="top" wrapText="1"/>
    </xf>
    <xf numFmtId="0" fontId="45" fillId="2" borderId="5" xfId="2" applyFont="1" applyFill="1" applyBorder="1" applyAlignment="1">
      <alignment horizontal="center" vertical="top" wrapText="1"/>
    </xf>
    <xf numFmtId="0" fontId="45" fillId="2" borderId="5" xfId="2" applyFont="1" applyFill="1" applyBorder="1" applyAlignment="1">
      <alignment horizontal="center" vertical="top"/>
    </xf>
    <xf numFmtId="0" fontId="45" fillId="2" borderId="16" xfId="2" applyFont="1" applyFill="1" applyBorder="1" applyAlignment="1">
      <alignment horizontal="center" vertical="top"/>
    </xf>
    <xf numFmtId="0" fontId="44" fillId="0" borderId="17" xfId="2" applyFont="1" applyBorder="1" applyAlignment="1">
      <alignment horizontal="center" vertical="top"/>
    </xf>
    <xf numFmtId="0" fontId="51" fillId="0" borderId="17" xfId="0" applyFont="1" applyFill="1" applyBorder="1" applyAlignment="1">
      <alignment horizontal="center" vertical="top" wrapText="1"/>
    </xf>
    <xf numFmtId="0" fontId="45" fillId="0" borderId="16" xfId="2" applyFont="1" applyBorder="1" applyAlignment="1">
      <alignment horizontal="center" vertical="top"/>
    </xf>
    <xf numFmtId="0" fontId="45" fillId="0" borderId="16" xfId="2" applyFont="1" applyBorder="1" applyAlignment="1">
      <alignment horizontal="center" vertical="top" wrapText="1"/>
    </xf>
    <xf numFmtId="0" fontId="45" fillId="0" borderId="5" xfId="2" applyFont="1" applyBorder="1" applyAlignment="1">
      <alignment horizontal="center" vertical="top" wrapText="1"/>
    </xf>
    <xf numFmtId="0" fontId="50" fillId="0" borderId="7" xfId="2" applyFont="1" applyBorder="1" applyAlignment="1">
      <alignment horizontal="left" vertical="top" wrapText="1" indent="3"/>
    </xf>
    <xf numFmtId="164" fontId="45" fillId="0" borderId="7" xfId="3" applyNumberFormat="1" applyFont="1" applyBorder="1" applyAlignment="1">
      <alignment vertical="top" wrapText="1"/>
    </xf>
    <xf numFmtId="0" fontId="45" fillId="0" borderId="7" xfId="2" applyFont="1" applyBorder="1" applyAlignment="1">
      <alignment horizontal="center" vertical="top" wrapText="1"/>
    </xf>
    <xf numFmtId="49" fontId="52" fillId="0" borderId="15" xfId="2" applyNumberFormat="1" applyFont="1" applyBorder="1" applyAlignment="1">
      <alignment horizontal="center" vertical="top" wrapText="1"/>
    </xf>
    <xf numFmtId="49" fontId="52" fillId="0" borderId="16" xfId="2" applyNumberFormat="1" applyFont="1" applyBorder="1" applyAlignment="1">
      <alignment horizontal="center" vertical="top" wrapText="1"/>
    </xf>
    <xf numFmtId="0" fontId="59" fillId="0" borderId="0" xfId="0" applyFont="1" applyFill="1" applyAlignment="1">
      <alignment horizontal="center" vertical="center" wrapText="1"/>
    </xf>
    <xf numFmtId="0" fontId="50" fillId="0" borderId="7" xfId="2" applyFont="1" applyBorder="1" applyAlignment="1">
      <alignment horizontal="left" vertical="top" wrapText="1" indent="6"/>
    </xf>
    <xf numFmtId="0" fontId="50" fillId="0" borderId="5" xfId="2" applyNumberFormat="1" applyFont="1" applyBorder="1" applyAlignment="1">
      <alignment vertical="top" wrapText="1"/>
    </xf>
    <xf numFmtId="0" fontId="50" fillId="0" borderId="8" xfId="0" applyNumberFormat="1" applyFont="1" applyFill="1" applyBorder="1" applyAlignment="1">
      <alignment vertical="top" wrapText="1"/>
    </xf>
    <xf numFmtId="0" fontId="52" fillId="0" borderId="8" xfId="2" applyNumberFormat="1" applyFont="1" applyBorder="1" applyAlignment="1">
      <alignment vertical="top" wrapText="1"/>
    </xf>
    <xf numFmtId="0" fontId="50" fillId="0" borderId="8" xfId="3" applyNumberFormat="1" applyFont="1" applyBorder="1" applyAlignment="1">
      <alignment vertical="top" wrapText="1"/>
    </xf>
    <xf numFmtId="0" fontId="50" fillId="0" borderId="8" xfId="0" applyNumberFormat="1" applyFont="1" applyFill="1" applyBorder="1" applyAlignment="1">
      <alignment horizontal="left" vertical="top" wrapText="1"/>
    </xf>
    <xf numFmtId="0" fontId="50" fillId="0" borderId="8" xfId="0" applyFont="1" applyFill="1" applyBorder="1" applyAlignment="1">
      <alignment horizontal="left" vertical="top" wrapText="1"/>
    </xf>
    <xf numFmtId="0" fontId="50" fillId="5" borderId="8" xfId="0" applyFont="1" applyFill="1" applyBorder="1" applyAlignment="1">
      <alignment horizontal="center" vertical="center" wrapText="1"/>
    </xf>
    <xf numFmtId="0" fontId="50" fillId="0" borderId="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2" xfId="0" applyNumberFormat="1" applyFont="1" applyFill="1" applyBorder="1" applyAlignment="1">
      <alignment horizontal="left" vertical="top" wrapText="1"/>
    </xf>
    <xf numFmtId="0" fontId="50" fillId="0" borderId="13" xfId="0" applyNumberFormat="1" applyFont="1" applyFill="1" applyBorder="1" applyAlignment="1">
      <alignment horizontal="left" vertical="top" wrapText="1"/>
    </xf>
    <xf numFmtId="0" fontId="50" fillId="0" borderId="7" xfId="0" applyNumberFormat="1" applyFont="1" applyFill="1" applyBorder="1" applyAlignment="1">
      <alignment horizontal="left" vertical="top" wrapText="1"/>
    </xf>
    <xf numFmtId="0" fontId="44" fillId="0" borderId="16" xfId="2" applyFont="1" applyBorder="1" applyAlignment="1">
      <alignment horizontal="center" vertical="top" wrapText="1"/>
    </xf>
    <xf numFmtId="0" fontId="51" fillId="0" borderId="16" xfId="0" applyFont="1" applyFill="1" applyBorder="1" applyAlignment="1">
      <alignment horizontal="center" vertical="top" wrapText="1"/>
    </xf>
    <xf numFmtId="0" fontId="44" fillId="0" borderId="16" xfId="2" applyFont="1" applyBorder="1" applyAlignment="1">
      <alignment vertical="top" wrapText="1"/>
    </xf>
    <xf numFmtId="164" fontId="44" fillId="0" borderId="16" xfId="4" applyNumberFormat="1" applyFont="1" applyBorder="1" applyAlignment="1">
      <alignment vertical="top" wrapText="1"/>
    </xf>
    <xf numFmtId="0" fontId="69" fillId="0" borderId="8" xfId="0" applyFont="1" applyFill="1" applyBorder="1" applyAlignment="1">
      <alignment horizontal="left" vertical="top" wrapText="1"/>
    </xf>
    <xf numFmtId="0" fontId="69" fillId="0" borderId="7" xfId="0" applyNumberFormat="1" applyFont="1" applyBorder="1" applyAlignment="1">
      <alignment vertical="top" wrapText="1"/>
    </xf>
    <xf numFmtId="0" fontId="69" fillId="0" borderId="8" xfId="0" applyNumberFormat="1" applyFont="1" applyFill="1" applyBorder="1" applyAlignment="1">
      <alignment vertical="top" wrapText="1"/>
    </xf>
    <xf numFmtId="0" fontId="68" fillId="0" borderId="8" xfId="0" applyFont="1" applyFill="1" applyBorder="1" applyAlignment="1">
      <alignment horizontal="left" vertical="top" wrapText="1"/>
    </xf>
    <xf numFmtId="0" fontId="60" fillId="0" borderId="8" xfId="0" applyFont="1" applyFill="1" applyBorder="1" applyAlignment="1">
      <alignment horizontal="left" vertical="center" wrapText="1"/>
    </xf>
    <xf numFmtId="0" fontId="51" fillId="0" borderId="15" xfId="0" applyFont="1" applyFill="1" applyBorder="1" applyAlignment="1">
      <alignment vertical="top" wrapText="1"/>
    </xf>
    <xf numFmtId="49" fontId="52" fillId="0" borderId="15" xfId="2" applyNumberFormat="1" applyFont="1" applyBorder="1" applyAlignment="1">
      <alignment vertical="top" wrapText="1"/>
    </xf>
    <xf numFmtId="0" fontId="60" fillId="0" borderId="15" xfId="0" applyFont="1" applyFill="1" applyBorder="1" applyAlignment="1">
      <alignment vertical="top" wrapText="1"/>
    </xf>
    <xf numFmtId="0" fontId="50" fillId="0" borderId="15" xfId="0" applyFont="1" applyFill="1" applyBorder="1" applyAlignment="1">
      <alignment vertical="top" wrapText="1"/>
    </xf>
    <xf numFmtId="0" fontId="60" fillId="0" borderId="15" xfId="0" applyFont="1" applyFill="1" applyBorder="1" applyAlignment="1">
      <alignment horizontal="left" vertical="top" wrapText="1"/>
    </xf>
    <xf numFmtId="49" fontId="62" fillId="2" borderId="5" xfId="2" applyNumberFormat="1" applyFont="1" applyFill="1" applyBorder="1" applyAlignment="1">
      <alignment vertical="top" wrapText="1"/>
    </xf>
    <xf numFmtId="164" fontId="45" fillId="0" borderId="7" xfId="3" applyNumberFormat="1" applyFont="1" applyBorder="1" applyAlignment="1">
      <alignment vertical="top"/>
    </xf>
    <xf numFmtId="0" fontId="44" fillId="0" borderId="19" xfId="2" applyFont="1" applyBorder="1" applyAlignment="1">
      <alignment vertical="top" wrapText="1"/>
    </xf>
    <xf numFmtId="49" fontId="52" fillId="0" borderId="17" xfId="2" applyNumberFormat="1" applyFont="1" applyBorder="1" applyAlignment="1">
      <alignment horizontal="center" vertical="top" wrapText="1"/>
    </xf>
    <xf numFmtId="0" fontId="50" fillId="0" borderId="19" xfId="0" applyFont="1" applyFill="1" applyBorder="1" applyAlignment="1">
      <alignment horizontal="center" vertical="top" wrapText="1"/>
    </xf>
    <xf numFmtId="0" fontId="50" fillId="6" borderId="8" xfId="2" applyFont="1" applyFill="1" applyBorder="1" applyAlignment="1">
      <alignment horizontal="left" vertical="top" wrapText="1" indent="1"/>
    </xf>
    <xf numFmtId="49" fontId="62" fillId="2" borderId="5" xfId="2" applyNumberFormat="1" applyFont="1" applyFill="1" applyBorder="1" applyAlignment="1">
      <alignment horizontal="left" vertical="top" wrapText="1"/>
    </xf>
    <xf numFmtId="0" fontId="60" fillId="0" borderId="8" xfId="2" applyFont="1" applyBorder="1" applyAlignment="1">
      <alignment horizontal="left" vertical="top" wrapText="1"/>
    </xf>
    <xf numFmtId="0" fontId="60" fillId="0" borderId="2" xfId="0" applyNumberFormat="1" applyFont="1" applyBorder="1" applyAlignment="1">
      <alignment vertical="top" wrapText="1"/>
    </xf>
    <xf numFmtId="0" fontId="71" fillId="0" borderId="8" xfId="2" applyFont="1" applyBorder="1" applyAlignment="1">
      <alignment horizontal="left" vertical="top" wrapText="1" indent="1"/>
    </xf>
    <xf numFmtId="0" fontId="60" fillId="0" borderId="15" xfId="0" applyFont="1" applyFill="1" applyBorder="1" applyAlignment="1">
      <alignment horizontal="center" vertical="top" wrapText="1"/>
    </xf>
    <xf numFmtId="0" fontId="60" fillId="0" borderId="15" xfId="0" applyNumberFormat="1" applyFont="1" applyFill="1" applyBorder="1" applyAlignment="1">
      <alignment vertical="top" wrapText="1"/>
    </xf>
    <xf numFmtId="0" fontId="60" fillId="0" borderId="7" xfId="0" applyNumberFormat="1" applyFont="1" applyFill="1" applyBorder="1" applyAlignment="1">
      <alignment vertical="top" wrapText="1"/>
    </xf>
    <xf numFmtId="0" fontId="60" fillId="0" borderId="8" xfId="0" applyNumberFormat="1" applyFont="1" applyBorder="1" applyAlignment="1">
      <alignment vertical="top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15" xfId="0" applyNumberFormat="1" applyFont="1" applyBorder="1" applyAlignment="1">
      <alignment vertical="top" wrapText="1"/>
    </xf>
    <xf numFmtId="0" fontId="72" fillId="0" borderId="18" xfId="0" applyFont="1" applyBorder="1" applyAlignment="1">
      <alignment vertical="top" wrapText="1"/>
    </xf>
    <xf numFmtId="0" fontId="60" fillId="0" borderId="8" xfId="0" applyFont="1" applyFill="1" applyBorder="1" applyAlignment="1">
      <alignment vertical="top" wrapText="1"/>
    </xf>
    <xf numFmtId="0" fontId="60" fillId="0" borderId="8" xfId="0" applyFont="1" applyFill="1" applyBorder="1" applyAlignment="1">
      <alignment horizontal="left" vertical="top" wrapText="1"/>
    </xf>
    <xf numFmtId="0" fontId="60" fillId="0" borderId="8" xfId="0" applyFont="1" applyFill="1" applyBorder="1" applyAlignment="1">
      <alignment horizontal="center" vertical="top" wrapText="1"/>
    </xf>
    <xf numFmtId="0" fontId="60" fillId="0" borderId="8" xfId="0" applyNumberFormat="1" applyFont="1" applyFill="1" applyBorder="1" applyAlignment="1">
      <alignment vertical="top" wrapText="1"/>
    </xf>
    <xf numFmtId="0" fontId="60" fillId="0" borderId="11" xfId="0" applyFont="1" applyFill="1" applyBorder="1" applyAlignment="1">
      <alignment vertical="top" wrapText="1"/>
    </xf>
    <xf numFmtId="0" fontId="50" fillId="0" borderId="8" xfId="2" applyNumberFormat="1" applyFont="1" applyBorder="1" applyAlignment="1">
      <alignment horizontal="left" vertical="top" wrapText="1" indent="6"/>
    </xf>
    <xf numFmtId="0" fontId="50" fillId="0" borderId="8" xfId="2" applyFont="1" applyBorder="1" applyAlignment="1">
      <alignment horizontal="left" vertical="top" wrapText="1" indent="7"/>
    </xf>
    <xf numFmtId="0" fontId="60" fillId="0" borderId="8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60" fillId="0" borderId="5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49" fontId="60" fillId="2" borderId="5" xfId="2" applyNumberFormat="1" applyFont="1" applyFill="1" applyBorder="1" applyAlignment="1">
      <alignment vertical="top" wrapText="1"/>
    </xf>
    <xf numFmtId="0" fontId="60" fillId="0" borderId="7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7" xfId="0" applyFont="1" applyFill="1" applyBorder="1" applyAlignment="1">
      <alignment horizontal="center" vertical="top" wrapText="1"/>
    </xf>
    <xf numFmtId="0" fontId="60" fillId="0" borderId="2" xfId="0" applyFont="1" applyFill="1" applyBorder="1" applyAlignment="1">
      <alignment horizontal="center" vertical="center" wrapText="1"/>
    </xf>
    <xf numFmtId="164" fontId="74" fillId="0" borderId="8" xfId="3" applyNumberFormat="1" applyFont="1" applyBorder="1" applyAlignment="1">
      <alignment vertical="top"/>
    </xf>
    <xf numFmtId="164" fontId="60" fillId="0" borderId="8" xfId="3" applyNumberFormat="1" applyFont="1" applyBorder="1" applyAlignment="1">
      <alignment vertical="top"/>
    </xf>
    <xf numFmtId="164" fontId="60" fillId="0" borderId="8" xfId="3" applyNumberFormat="1" applyFont="1" applyBorder="1" applyAlignment="1">
      <alignment vertical="top" wrapText="1"/>
    </xf>
    <xf numFmtId="164" fontId="60" fillId="0" borderId="7" xfId="3" applyNumberFormat="1" applyFont="1" applyBorder="1" applyAlignment="1">
      <alignment vertical="top"/>
    </xf>
    <xf numFmtId="0" fontId="60" fillId="2" borderId="5" xfId="0" applyNumberFormat="1" applyFont="1" applyFill="1" applyBorder="1" applyAlignment="1">
      <alignment vertical="top" wrapText="1"/>
    </xf>
    <xf numFmtId="0" fontId="60" fillId="0" borderId="3" xfId="0" applyNumberFormat="1" applyFont="1" applyFill="1" applyBorder="1" applyAlignment="1">
      <alignment vertical="top" wrapText="1"/>
    </xf>
    <xf numFmtId="0" fontId="60" fillId="0" borderId="7" xfId="0" applyNumberFormat="1" applyFont="1" applyBorder="1" applyAlignment="1">
      <alignment vertical="top" wrapText="1"/>
    </xf>
    <xf numFmtId="49" fontId="60" fillId="2" borderId="8" xfId="2" applyNumberFormat="1" applyFont="1" applyFill="1" applyBorder="1" applyAlignment="1">
      <alignment horizontal="left" vertical="top" wrapText="1"/>
    </xf>
    <xf numFmtId="0" fontId="60" fillId="0" borderId="7" xfId="0" applyNumberFormat="1" applyFont="1" applyBorder="1" applyAlignment="1">
      <alignment horizontal="center" vertical="top" wrapText="1"/>
    </xf>
    <xf numFmtId="0" fontId="69" fillId="0" borderId="8" xfId="0" applyNumberFormat="1" applyFont="1" applyBorder="1" applyAlignment="1">
      <alignment vertical="top" wrapText="1"/>
    </xf>
    <xf numFmtId="164" fontId="48" fillId="0" borderId="7" xfId="3" applyNumberFormat="1" applyFont="1" applyBorder="1" applyAlignment="1">
      <alignment vertical="top"/>
    </xf>
    <xf numFmtId="49" fontId="60" fillId="2" borderId="17" xfId="2" applyNumberFormat="1" applyFont="1" applyFill="1" applyBorder="1" applyAlignment="1">
      <alignment vertical="top" wrapText="1"/>
    </xf>
    <xf numFmtId="0" fontId="50" fillId="0" borderId="8" xfId="2" applyFont="1" applyBorder="1" applyAlignment="1">
      <alignment horizontal="left" vertical="top" indent="1"/>
    </xf>
    <xf numFmtId="0" fontId="50" fillId="0" borderId="8" xfId="2" applyFont="1" applyBorder="1" applyAlignment="1">
      <alignment horizontal="left" vertical="top" wrapText="1" indent="2"/>
    </xf>
    <xf numFmtId="0" fontId="50" fillId="0" borderId="8" xfId="2" applyFont="1" applyBorder="1" applyAlignment="1">
      <alignment horizontal="left" vertical="top" wrapText="1" indent="5"/>
    </xf>
    <xf numFmtId="0" fontId="50" fillId="0" borderId="8" xfId="2" applyFont="1" applyBorder="1" applyAlignment="1">
      <alignment horizontal="left" vertical="top" wrapText="1" indent="4"/>
    </xf>
    <xf numFmtId="0" fontId="71" fillId="0" borderId="8" xfId="2" applyFont="1" applyBorder="1" applyAlignment="1">
      <alignment horizontal="left" vertical="top" wrapText="1" indent="4"/>
    </xf>
    <xf numFmtId="0" fontId="60" fillId="0" borderId="8" xfId="2" applyFont="1" applyBorder="1" applyAlignment="1">
      <alignment horizontal="left" vertical="top" wrapText="1" indent="5"/>
    </xf>
    <xf numFmtId="0" fontId="71" fillId="0" borderId="7" xfId="2" applyFont="1" applyBorder="1" applyAlignment="1">
      <alignment horizontal="left" vertical="top" wrapText="1" indent="4"/>
    </xf>
    <xf numFmtId="0" fontId="71" fillId="0" borderId="14" xfId="2" applyFont="1" applyBorder="1" applyAlignment="1">
      <alignment horizontal="left" vertical="top" wrapText="1" indent="3"/>
    </xf>
    <xf numFmtId="0" fontId="50" fillId="2" borderId="8" xfId="2" applyFont="1" applyFill="1" applyBorder="1" applyAlignment="1">
      <alignment vertical="top" wrapText="1"/>
    </xf>
    <xf numFmtId="0" fontId="50" fillId="2" borderId="2" xfId="2" applyFont="1" applyFill="1" applyBorder="1" applyAlignment="1">
      <alignment vertical="top" wrapText="1"/>
    </xf>
    <xf numFmtId="0" fontId="50" fillId="2" borderId="14" xfId="2" applyFont="1" applyFill="1" applyBorder="1" applyAlignment="1">
      <alignment horizontal="left" vertical="top" wrapText="1" indent="2"/>
    </xf>
    <xf numFmtId="0" fontId="50" fillId="0" borderId="8" xfId="2" applyFont="1" applyBorder="1" applyAlignment="1">
      <alignment vertical="top" wrapText="1"/>
    </xf>
    <xf numFmtId="0" fontId="50" fillId="0" borderId="14" xfId="2" applyFont="1" applyBorder="1" applyAlignment="1">
      <alignment horizontal="left" vertical="top" wrapText="1" indent="1"/>
    </xf>
    <xf numFmtId="0" fontId="71" fillId="0" borderId="8" xfId="2" applyFont="1" applyBorder="1" applyAlignment="1">
      <alignment vertical="top" wrapText="1"/>
    </xf>
    <xf numFmtId="0" fontId="71" fillId="0" borderId="8" xfId="2" applyFont="1" applyBorder="1" applyAlignment="1">
      <alignment horizontal="left" vertical="top" wrapText="1" indent="3"/>
    </xf>
    <xf numFmtId="0" fontId="71" fillId="0" borderId="8" xfId="2" applyFont="1" applyBorder="1" applyAlignment="1">
      <alignment horizontal="left" vertical="top" wrapText="1" indent="2"/>
    </xf>
    <xf numFmtId="0" fontId="50" fillId="0" borderId="8" xfId="2" applyFont="1" applyBorder="1" applyAlignment="1">
      <alignment horizontal="left" vertical="top" wrapText="1"/>
    </xf>
    <xf numFmtId="0" fontId="50" fillId="0" borderId="7" xfId="2" applyFont="1" applyBorder="1" applyAlignment="1">
      <alignment horizontal="left" vertical="top" wrapText="1" indent="7"/>
    </xf>
    <xf numFmtId="0" fontId="60" fillId="0" borderId="7" xfId="0" applyFont="1" applyFill="1" applyBorder="1" applyAlignment="1">
      <alignment vertical="top" wrapText="1"/>
    </xf>
    <xf numFmtId="164" fontId="50" fillId="0" borderId="7" xfId="3" applyNumberFormat="1" applyFont="1" applyBorder="1" applyAlignment="1">
      <alignment vertical="top" wrapText="1"/>
    </xf>
    <xf numFmtId="0" fontId="71" fillId="0" borderId="7" xfId="2" applyFont="1" applyBorder="1" applyAlignment="1">
      <alignment horizontal="left" vertical="top" wrapText="1" indent="1"/>
    </xf>
    <xf numFmtId="0" fontId="50" fillId="0" borderId="7" xfId="2" applyFont="1" applyBorder="1" applyAlignment="1">
      <alignment horizontal="left" vertical="top" wrapText="1" indent="1"/>
    </xf>
    <xf numFmtId="0" fontId="60" fillId="0" borderId="5" xfId="0" applyNumberFormat="1" applyFont="1" applyBorder="1" applyAlignment="1">
      <alignment vertical="top" wrapText="1"/>
    </xf>
    <xf numFmtId="164" fontId="60" fillId="0" borderId="7" xfId="3" applyNumberFormat="1" applyFont="1" applyBorder="1" applyAlignment="1">
      <alignment vertical="top" wrapText="1"/>
    </xf>
    <xf numFmtId="49" fontId="60" fillId="2" borderId="7" xfId="0" applyNumberFormat="1" applyFont="1" applyFill="1" applyBorder="1" applyAlignment="1">
      <alignment vertical="top" wrapText="1"/>
    </xf>
    <xf numFmtId="0" fontId="60" fillId="0" borderId="2" xfId="0" applyNumberFormat="1" applyFont="1" applyBorder="1" applyAlignment="1">
      <alignment horizontal="left" vertical="top" wrapText="1"/>
    </xf>
    <xf numFmtId="0" fontId="60" fillId="0" borderId="5" xfId="0" applyNumberFormat="1" applyFont="1" applyBorder="1" applyAlignment="1">
      <alignment horizontal="left" vertical="top" wrapText="1"/>
    </xf>
    <xf numFmtId="49" fontId="60" fillId="2" borderId="5" xfId="2" applyNumberFormat="1" applyFont="1" applyFill="1" applyBorder="1" applyAlignment="1">
      <alignment horizontal="left" vertical="top" wrapText="1"/>
    </xf>
    <xf numFmtId="0" fontId="68" fillId="0" borderId="17" xfId="0" applyFont="1" applyFill="1" applyBorder="1" applyAlignment="1">
      <alignment horizontal="left" vertical="top" wrapText="1"/>
    </xf>
    <xf numFmtId="0" fontId="68" fillId="0" borderId="5" xfId="0" applyFont="1" applyFill="1" applyBorder="1" applyAlignment="1">
      <alignment horizontal="left" vertical="top" wrapText="1"/>
    </xf>
    <xf numFmtId="0" fontId="67" fillId="0" borderId="17" xfId="0" applyFont="1" applyFill="1" applyBorder="1" applyAlignment="1">
      <alignment horizontal="left" vertical="top" wrapText="1"/>
    </xf>
    <xf numFmtId="0" fontId="67" fillId="0" borderId="5" xfId="0" applyFont="1" applyFill="1" applyBorder="1" applyAlignment="1">
      <alignment horizontal="left" vertical="top" wrapText="1"/>
    </xf>
    <xf numFmtId="0" fontId="69" fillId="0" borderId="8" xfId="0" applyNumberFormat="1" applyFont="1" applyFill="1" applyBorder="1" applyAlignment="1">
      <alignment horizontal="left" vertical="top" wrapText="1"/>
    </xf>
    <xf numFmtId="0" fontId="50" fillId="0" borderId="7" xfId="2" applyFont="1" applyFill="1" applyBorder="1" applyAlignment="1">
      <alignment horizontal="left" vertical="top" wrapText="1" indent="3"/>
    </xf>
    <xf numFmtId="49" fontId="52" fillId="0" borderId="5" xfId="2" applyNumberFormat="1" applyFont="1" applyFill="1" applyBorder="1" applyAlignment="1">
      <alignment horizontal="center" vertical="top" wrapText="1"/>
    </xf>
    <xf numFmtId="164" fontId="45" fillId="0" borderId="7" xfId="3" applyNumberFormat="1" applyFont="1" applyFill="1" applyBorder="1" applyAlignment="1">
      <alignment vertical="top"/>
    </xf>
    <xf numFmtId="164" fontId="45" fillId="0" borderId="8" xfId="3" applyNumberFormat="1" applyFont="1" applyFill="1" applyBorder="1" applyAlignment="1">
      <alignment vertical="top"/>
    </xf>
    <xf numFmtId="0" fontId="75" fillId="0" borderId="8" xfId="2" applyFont="1" applyFill="1" applyBorder="1" applyAlignment="1">
      <alignment vertical="top" wrapText="1"/>
    </xf>
    <xf numFmtId="49" fontId="66" fillId="0" borderId="8" xfId="2" applyNumberFormat="1" applyFont="1" applyFill="1" applyBorder="1" applyAlignment="1">
      <alignment vertical="top" wrapText="1"/>
    </xf>
    <xf numFmtId="49" fontId="73" fillId="0" borderId="8" xfId="2" applyNumberFormat="1" applyFont="1" applyFill="1" applyBorder="1" applyAlignment="1">
      <alignment vertical="top" wrapText="1"/>
    </xf>
    <xf numFmtId="49" fontId="63" fillId="0" borderId="8" xfId="2" applyNumberFormat="1" applyFont="1" applyFill="1" applyBorder="1" applyAlignment="1">
      <alignment vertical="top" wrapText="1"/>
    </xf>
    <xf numFmtId="0" fontId="63" fillId="0" borderId="8" xfId="0" applyFont="1" applyFill="1" applyBorder="1" applyAlignment="1">
      <alignment vertical="top" wrapText="1"/>
    </xf>
    <xf numFmtId="164" fontId="63" fillId="0" borderId="8" xfId="3" applyNumberFormat="1" applyFont="1" applyFill="1" applyBorder="1" applyAlignment="1">
      <alignment vertical="top" wrapText="1"/>
    </xf>
    <xf numFmtId="0" fontId="72" fillId="0" borderId="8" xfId="0" applyFont="1" applyFill="1" applyBorder="1" applyAlignment="1">
      <alignment vertical="top" wrapText="1"/>
    </xf>
    <xf numFmtId="0" fontId="50" fillId="0" borderId="8" xfId="2" applyFont="1" applyFill="1" applyBorder="1" applyAlignment="1">
      <alignment vertical="top" wrapText="1"/>
    </xf>
    <xf numFmtId="49" fontId="52" fillId="0" borderId="8" xfId="2" applyNumberFormat="1" applyFont="1" applyFill="1" applyBorder="1" applyAlignment="1">
      <alignment vertical="top" wrapText="1"/>
    </xf>
    <xf numFmtId="49" fontId="62" fillId="0" borderId="8" xfId="2" applyNumberFormat="1" applyFont="1" applyFill="1" applyBorder="1" applyAlignment="1">
      <alignment vertical="top" wrapText="1"/>
    </xf>
    <xf numFmtId="49" fontId="44" fillId="0" borderId="8" xfId="2" applyNumberFormat="1" applyFont="1" applyFill="1" applyBorder="1" applyAlignment="1">
      <alignment vertical="top" wrapText="1"/>
    </xf>
    <xf numFmtId="0" fontId="44" fillId="0" borderId="8" xfId="0" applyFont="1" applyFill="1" applyBorder="1" applyAlignment="1">
      <alignment vertical="top" wrapText="1"/>
    </xf>
    <xf numFmtId="3" fontId="65" fillId="0" borderId="8" xfId="0" applyNumberFormat="1" applyFont="1" applyFill="1" applyBorder="1" applyAlignment="1">
      <alignment vertical="top" wrapText="1"/>
    </xf>
    <xf numFmtId="0" fontId="61" fillId="0" borderId="8" xfId="0" applyFont="1" applyFill="1" applyBorder="1" applyAlignment="1">
      <alignment vertical="top" wrapText="1"/>
    </xf>
    <xf numFmtId="11" fontId="62" fillId="0" borderId="8" xfId="2" applyNumberFormat="1" applyFont="1" applyFill="1" applyBorder="1" applyAlignment="1">
      <alignment vertical="top" wrapText="1"/>
    </xf>
    <xf numFmtId="0" fontId="71" fillId="0" borderId="8" xfId="0" applyFont="1" applyFill="1" applyBorder="1" applyAlignment="1">
      <alignment vertical="top" wrapText="1"/>
    </xf>
    <xf numFmtId="164" fontId="65" fillId="0" borderId="8" xfId="1" applyNumberFormat="1" applyFont="1" applyFill="1" applyBorder="1" applyAlignment="1">
      <alignment vertical="top" wrapText="1"/>
    </xf>
    <xf numFmtId="0" fontId="44" fillId="0" borderId="7" xfId="2" applyFont="1" applyFill="1" applyBorder="1" applyAlignment="1">
      <alignment vertical="top" wrapText="1"/>
    </xf>
    <xf numFmtId="49" fontId="52" fillId="0" borderId="7" xfId="2" applyNumberFormat="1" applyFont="1" applyFill="1" applyBorder="1" applyAlignment="1">
      <alignment horizontal="center" vertical="top" wrapText="1"/>
    </xf>
    <xf numFmtId="164" fontId="44" fillId="0" borderId="7" xfId="3" applyNumberFormat="1" applyFont="1" applyFill="1" applyBorder="1" applyAlignment="1">
      <alignment vertical="top"/>
    </xf>
    <xf numFmtId="0" fontId="44" fillId="0" borderId="5" xfId="2" applyFont="1" applyFill="1" applyBorder="1" applyAlignment="1">
      <alignment horizontal="center" vertical="top"/>
    </xf>
    <xf numFmtId="49" fontId="52" fillId="0" borderId="8" xfId="2" applyNumberFormat="1" applyFont="1" applyFill="1" applyBorder="1" applyAlignment="1">
      <alignment horizontal="center" vertical="top" wrapText="1"/>
    </xf>
    <xf numFmtId="164" fontId="44" fillId="0" borderId="8" xfId="3" applyNumberFormat="1" applyFont="1" applyFill="1" applyBorder="1" applyAlignment="1">
      <alignment vertical="top"/>
    </xf>
    <xf numFmtId="0" fontId="45" fillId="0" borderId="7" xfId="0" applyFont="1" applyFill="1" applyBorder="1" applyAlignment="1">
      <alignment vertical="top" wrapText="1"/>
    </xf>
    <xf numFmtId="0" fontId="45" fillId="0" borderId="5" xfId="2" applyFont="1" applyFill="1" applyBorder="1" applyAlignment="1">
      <alignment vertical="top" wrapText="1"/>
    </xf>
    <xf numFmtId="0" fontId="64" fillId="0" borderId="5" xfId="0" applyFont="1" applyFill="1" applyBorder="1" applyAlignment="1">
      <alignment vertical="top" wrapText="1"/>
    </xf>
    <xf numFmtId="0" fontId="64" fillId="0" borderId="7" xfId="0" applyFont="1" applyFill="1" applyBorder="1" applyAlignment="1">
      <alignment vertical="top" wrapText="1"/>
    </xf>
    <xf numFmtId="0" fontId="64" fillId="0" borderId="2" xfId="0" applyFont="1" applyFill="1" applyBorder="1" applyAlignment="1">
      <alignment vertical="top" wrapText="1"/>
    </xf>
    <xf numFmtId="0" fontId="61" fillId="0" borderId="14" xfId="0" applyFont="1" applyFill="1" applyBorder="1" applyAlignment="1">
      <alignment vertical="top" wrapText="1"/>
    </xf>
    <xf numFmtId="49" fontId="52" fillId="0" borderId="14" xfId="2" applyNumberFormat="1" applyFont="1" applyFill="1" applyBorder="1" applyAlignment="1">
      <alignment vertical="top" wrapText="1"/>
    </xf>
    <xf numFmtId="49" fontId="62" fillId="0" borderId="14" xfId="2" applyNumberFormat="1" applyFont="1" applyFill="1" applyBorder="1" applyAlignment="1">
      <alignment vertical="top" wrapText="1"/>
    </xf>
    <xf numFmtId="49" fontId="62" fillId="0" borderId="14" xfId="2" applyNumberFormat="1" applyFont="1" applyFill="1" applyBorder="1" applyAlignment="1">
      <alignment horizontal="center" vertical="top" wrapText="1"/>
    </xf>
    <xf numFmtId="49" fontId="44" fillId="0" borderId="14" xfId="2" applyNumberFormat="1" applyFont="1" applyFill="1" applyBorder="1" applyAlignment="1">
      <alignment vertical="top" wrapText="1"/>
    </xf>
    <xf numFmtId="0" fontId="44" fillId="0" borderId="14" xfId="0" applyFont="1" applyFill="1" applyBorder="1" applyAlignment="1">
      <alignment vertical="top" wrapText="1"/>
    </xf>
    <xf numFmtId="164" fontId="65" fillId="0" borderId="14" xfId="1" applyNumberFormat="1" applyFont="1" applyFill="1" applyBorder="1" applyAlignment="1">
      <alignment vertical="top" wrapText="1"/>
    </xf>
    <xf numFmtId="0" fontId="50" fillId="0" borderId="8" xfId="2" applyFont="1" applyFill="1" applyBorder="1" applyAlignment="1">
      <alignment horizontal="left" vertical="top" wrapText="1" indent="3"/>
    </xf>
    <xf numFmtId="0" fontId="47" fillId="0" borderId="5" xfId="2" applyFont="1" applyFill="1" applyBorder="1" applyAlignment="1">
      <alignment horizontal="center" vertical="top" wrapText="1"/>
    </xf>
    <xf numFmtId="0" fontId="44" fillId="0" borderId="8" xfId="2" applyFont="1" applyFill="1" applyBorder="1" applyAlignment="1">
      <alignment vertical="top" wrapText="1"/>
    </xf>
    <xf numFmtId="164" fontId="44" fillId="0" borderId="8" xfId="3" applyNumberFormat="1" applyFont="1" applyFill="1" applyBorder="1" applyAlignment="1">
      <alignment vertical="top" wrapText="1"/>
    </xf>
    <xf numFmtId="0" fontId="50" fillId="0" borderId="5" xfId="2" applyFont="1" applyFill="1" applyBorder="1" applyAlignment="1">
      <alignment horizontal="center" vertical="top" wrapText="1"/>
    </xf>
    <xf numFmtId="0" fontId="50" fillId="0" borderId="8" xfId="2" applyFont="1" applyFill="1" applyBorder="1" applyAlignment="1">
      <alignment horizontal="left" vertical="top" wrapText="1" indent="1"/>
    </xf>
    <xf numFmtId="164" fontId="50" fillId="0" borderId="8" xfId="3" applyNumberFormat="1" applyFont="1" applyFill="1" applyBorder="1" applyAlignment="1">
      <alignment vertical="top" wrapText="1"/>
    </xf>
    <xf numFmtId="0" fontId="50" fillId="0" borderId="7" xfId="2" applyFont="1" applyFill="1" applyBorder="1" applyAlignment="1">
      <alignment horizontal="center" vertical="top" wrapText="1"/>
    </xf>
    <xf numFmtId="49" fontId="60" fillId="0" borderId="8" xfId="0" applyNumberFormat="1" applyFont="1" applyFill="1" applyBorder="1" applyAlignment="1">
      <alignment horizontal="left" vertical="top" wrapText="1"/>
    </xf>
    <xf numFmtId="49" fontId="60" fillId="0" borderId="8" xfId="2" applyNumberFormat="1" applyFont="1" applyFill="1" applyBorder="1" applyAlignment="1">
      <alignment horizontal="left" vertical="top" wrapText="1"/>
    </xf>
    <xf numFmtId="0" fontId="60" fillId="0" borderId="16" xfId="0" applyFont="1" applyFill="1" applyBorder="1" applyAlignment="1">
      <alignment vertical="top" wrapText="1"/>
    </xf>
    <xf numFmtId="0" fontId="60" fillId="0" borderId="16" xfId="0" applyNumberFormat="1" applyFont="1" applyBorder="1" applyAlignment="1">
      <alignment vertical="top" wrapText="1"/>
    </xf>
    <xf numFmtId="0" fontId="60" fillId="0" borderId="16" xfId="0" applyNumberFormat="1" applyFont="1" applyBorder="1" applyAlignment="1">
      <alignment horizontal="center" vertical="top" wrapText="1"/>
    </xf>
    <xf numFmtId="0" fontId="60" fillId="0" borderId="15" xfId="0" applyNumberFormat="1" applyFont="1" applyBorder="1" applyAlignment="1">
      <alignment horizontal="center" vertical="top" wrapText="1"/>
    </xf>
    <xf numFmtId="0" fontId="76" fillId="0" borderId="8" xfId="0" applyNumberFormat="1" applyFont="1" applyFill="1" applyBorder="1" applyAlignment="1">
      <alignment horizontal="left" vertical="top" wrapText="1"/>
    </xf>
    <xf numFmtId="0" fontId="76" fillId="0" borderId="15" xfId="0" applyFont="1" applyFill="1" applyBorder="1" applyAlignment="1">
      <alignment vertical="top" wrapText="1"/>
    </xf>
    <xf numFmtId="43" fontId="51" fillId="0" borderId="0" xfId="1" applyFont="1" applyFill="1" applyAlignment="1">
      <alignment vertical="top" wrapText="1"/>
    </xf>
    <xf numFmtId="43" fontId="44" fillId="0" borderId="8" xfId="1" quotePrefix="1" applyFont="1" applyFill="1" applyBorder="1" applyAlignment="1">
      <alignment vertical="top" wrapText="1"/>
    </xf>
    <xf numFmtId="43" fontId="77" fillId="0" borderId="0" xfId="1" applyFont="1" applyAlignment="1">
      <alignment vertical="top"/>
    </xf>
    <xf numFmtId="43" fontId="51" fillId="7" borderId="8" xfId="1" applyFont="1" applyFill="1" applyBorder="1" applyAlignment="1">
      <alignment vertical="top" wrapText="1"/>
    </xf>
    <xf numFmtId="43" fontId="51" fillId="7" borderId="14" xfId="1" applyFont="1" applyFill="1" applyBorder="1" applyAlignment="1">
      <alignment vertical="top" wrapText="1"/>
    </xf>
    <xf numFmtId="43" fontId="44" fillId="7" borderId="7" xfId="1" applyFont="1" applyFill="1" applyBorder="1" applyAlignment="1">
      <alignment vertical="top" wrapText="1"/>
    </xf>
    <xf numFmtId="43" fontId="44" fillId="7" borderId="8" xfId="1" applyFont="1" applyFill="1" applyBorder="1" applyAlignment="1">
      <alignment vertical="top" wrapText="1"/>
    </xf>
    <xf numFmtId="43" fontId="44" fillId="7" borderId="8" xfId="1" applyFont="1" applyFill="1" applyBorder="1" applyAlignment="1">
      <alignment vertical="top"/>
    </xf>
    <xf numFmtId="43" fontId="44" fillId="7" borderId="2" xfId="1" applyFont="1" applyFill="1" applyBorder="1" applyAlignment="1">
      <alignment vertical="top"/>
    </xf>
    <xf numFmtId="43" fontId="44" fillId="7" borderId="14" xfId="1" applyFont="1" applyFill="1" applyBorder="1" applyAlignment="1">
      <alignment vertical="top"/>
    </xf>
    <xf numFmtId="43" fontId="44" fillId="7" borderId="7" xfId="1" applyFont="1" applyFill="1" applyBorder="1" applyAlignment="1">
      <alignment vertical="top"/>
    </xf>
    <xf numFmtId="43" fontId="51" fillId="7" borderId="7" xfId="1" applyFont="1" applyFill="1" applyBorder="1" applyAlignment="1">
      <alignment vertical="top" wrapText="1"/>
    </xf>
    <xf numFmtId="3" fontId="65" fillId="0" borderId="7" xfId="0" applyNumberFormat="1" applyFont="1" applyFill="1" applyBorder="1" applyAlignment="1">
      <alignment vertical="top" wrapText="1"/>
    </xf>
    <xf numFmtId="0" fontId="45" fillId="0" borderId="5" xfId="2" applyFont="1" applyFill="1" applyBorder="1" applyAlignment="1">
      <alignment horizontal="center" vertical="top"/>
    </xf>
    <xf numFmtId="164" fontId="44" fillId="0" borderId="16" xfId="3" applyNumberFormat="1" applyFont="1" applyBorder="1" applyAlignment="1">
      <alignment vertical="top" wrapText="1"/>
    </xf>
    <xf numFmtId="0" fontId="50" fillId="0" borderId="14" xfId="2" applyFont="1" applyFill="1" applyBorder="1" applyAlignment="1">
      <alignment horizontal="left" vertical="top" wrapText="1" indent="1"/>
    </xf>
    <xf numFmtId="49" fontId="52" fillId="0" borderId="14" xfId="2" applyNumberFormat="1" applyFont="1" applyFill="1" applyBorder="1" applyAlignment="1">
      <alignment horizontal="center" vertical="top" wrapText="1"/>
    </xf>
    <xf numFmtId="164" fontId="50" fillId="0" borderId="14" xfId="3" applyNumberFormat="1" applyFont="1" applyFill="1" applyBorder="1" applyAlignment="1">
      <alignment vertical="top" wrapText="1"/>
    </xf>
    <xf numFmtId="43" fontId="51" fillId="7" borderId="15" xfId="1" applyFont="1" applyFill="1" applyBorder="1" applyAlignment="1">
      <alignment vertical="top" wrapText="1"/>
    </xf>
    <xf numFmtId="0" fontId="60" fillId="0" borderId="16" xfId="0" applyFont="1" applyFill="1" applyBorder="1" applyAlignment="1">
      <alignment horizontal="left" vertical="top" wrapText="1"/>
    </xf>
    <xf numFmtId="0" fontId="60" fillId="0" borderId="16" xfId="0" applyFont="1" applyFill="1" applyBorder="1" applyAlignment="1">
      <alignment horizontal="center" vertical="top" wrapText="1"/>
    </xf>
    <xf numFmtId="49" fontId="54" fillId="0" borderId="16" xfId="2" applyNumberFormat="1" applyFont="1" applyBorder="1" applyAlignment="1">
      <alignment horizontal="center" vertical="top" wrapText="1"/>
    </xf>
    <xf numFmtId="0" fontId="74" fillId="0" borderId="16" xfId="0" applyNumberFormat="1" applyFont="1" applyFill="1" applyBorder="1" applyAlignment="1">
      <alignment vertical="top" wrapText="1"/>
    </xf>
    <xf numFmtId="0" fontId="74" fillId="0" borderId="16" xfId="0" applyNumberFormat="1" applyFont="1" applyBorder="1" applyAlignment="1">
      <alignment vertical="top" wrapText="1"/>
    </xf>
    <xf numFmtId="43" fontId="51" fillId="7" borderId="16" xfId="1" applyFont="1" applyFill="1" applyBorder="1" applyAlignment="1">
      <alignment vertical="top" wrapText="1"/>
    </xf>
    <xf numFmtId="164" fontId="44" fillId="0" borderId="15" xfId="4" applyNumberFormat="1" applyFont="1" applyBorder="1" applyAlignment="1">
      <alignment vertical="top" wrapText="1"/>
    </xf>
    <xf numFmtId="0" fontId="50" fillId="7" borderId="8" xfId="0" applyFont="1" applyFill="1" applyBorder="1" applyAlignment="1">
      <alignment horizontal="center" vertical="center" wrapText="1"/>
    </xf>
    <xf numFmtId="0" fontId="50" fillId="6" borderId="8" xfId="0" applyFont="1" applyFill="1" applyBorder="1" applyAlignment="1">
      <alignment horizontal="center" vertical="center" wrapText="1"/>
    </xf>
    <xf numFmtId="164" fontId="46" fillId="0" borderId="15" xfId="3" applyNumberFormat="1" applyFont="1" applyBorder="1" applyAlignment="1">
      <alignment vertical="top" wrapText="1"/>
    </xf>
    <xf numFmtId="0" fontId="68" fillId="0" borderId="5" xfId="0" applyFont="1" applyFill="1" applyBorder="1" applyAlignment="1">
      <alignment horizontal="left" vertical="top" wrapText="1"/>
    </xf>
    <xf numFmtId="0" fontId="60" fillId="0" borderId="5" xfId="0" applyNumberFormat="1" applyFont="1" applyBorder="1" applyAlignment="1">
      <alignment horizontal="left" vertical="top" wrapText="1"/>
    </xf>
    <xf numFmtId="0" fontId="67" fillId="0" borderId="5" xfId="0" applyFont="1" applyFill="1" applyBorder="1" applyAlignment="1">
      <alignment horizontal="left" vertical="top" wrapText="1"/>
    </xf>
    <xf numFmtId="166" fontId="3" fillId="0" borderId="8" xfId="1" applyNumberFormat="1" applyFont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50" fillId="0" borderId="11" xfId="0" applyFont="1" applyFill="1" applyBorder="1" applyAlignment="1">
      <alignment vertical="top" wrapText="1"/>
    </xf>
    <xf numFmtId="0" fontId="57" fillId="0" borderId="16" xfId="0" applyFont="1" applyBorder="1" applyAlignment="1">
      <alignment vertical="top" wrapText="1"/>
    </xf>
    <xf numFmtId="0" fontId="57" fillId="0" borderId="15" xfId="0" applyFont="1" applyBorder="1" applyAlignment="1">
      <alignment vertical="top" wrapText="1"/>
    </xf>
    <xf numFmtId="0" fontId="50" fillId="0" borderId="8" xfId="0" applyFont="1" applyFill="1" applyBorder="1" applyAlignment="1">
      <alignment vertical="top" wrapText="1"/>
    </xf>
    <xf numFmtId="164" fontId="46" fillId="0" borderId="15" xfId="3" applyNumberFormat="1" applyFont="1" applyFill="1" applyBorder="1" applyAlignment="1">
      <alignment vertical="top" wrapText="1"/>
    </xf>
    <xf numFmtId="0" fontId="79" fillId="0" borderId="0" xfId="0" applyFont="1" applyAlignment="1">
      <alignment horizontal="left" vertical="top" wrapText="1"/>
    </xf>
    <xf numFmtId="0" fontId="48" fillId="0" borderId="7" xfId="2" applyFont="1" applyBorder="1" applyAlignment="1">
      <alignment horizontal="center" vertical="top" wrapText="1"/>
    </xf>
    <xf numFmtId="0" fontId="45" fillId="0" borderId="7" xfId="2" applyFont="1" applyBorder="1" applyAlignment="1">
      <alignment horizontal="center" vertical="top"/>
    </xf>
    <xf numFmtId="49" fontId="60" fillId="2" borderId="7" xfId="2" applyNumberFormat="1" applyFont="1" applyFill="1" applyBorder="1" applyAlignment="1">
      <alignment vertical="top" wrapText="1"/>
    </xf>
    <xf numFmtId="49" fontId="60" fillId="2" borderId="7" xfId="2" applyNumberFormat="1" applyFont="1" applyFill="1" applyBorder="1" applyAlignment="1">
      <alignment horizontal="left" vertical="top" wrapText="1"/>
    </xf>
    <xf numFmtId="0" fontId="64" fillId="0" borderId="16" xfId="0" applyFont="1" applyFill="1" applyBorder="1" applyAlignment="1">
      <alignment vertical="top" wrapText="1"/>
    </xf>
    <xf numFmtId="0" fontId="44" fillId="0" borderId="17" xfId="2" applyFont="1" applyFill="1" applyBorder="1" applyAlignment="1">
      <alignment horizontal="center" vertical="top"/>
    </xf>
    <xf numFmtId="49" fontId="50" fillId="0" borderId="5" xfId="0" applyNumberFormat="1" applyFont="1" applyFill="1" applyBorder="1" applyAlignment="1">
      <alignment horizontal="center" vertical="center" wrapText="1"/>
    </xf>
    <xf numFmtId="43" fontId="49" fillId="0" borderId="3" xfId="1" applyFont="1" applyFill="1" applyBorder="1" applyAlignment="1">
      <alignment horizontal="left" vertical="top"/>
    </xf>
    <xf numFmtId="43" fontId="51" fillId="0" borderId="15" xfId="1" applyFont="1" applyFill="1" applyBorder="1" applyAlignment="1">
      <alignment vertical="top" wrapText="1"/>
    </xf>
    <xf numFmtId="43" fontId="50" fillId="0" borderId="8" xfId="1" applyFont="1" applyFill="1" applyBorder="1" applyAlignment="1">
      <alignment vertical="top" wrapText="1"/>
    </xf>
    <xf numFmtId="43" fontId="50" fillId="0" borderId="14" xfId="1" applyFont="1" applyFill="1" applyBorder="1" applyAlignment="1">
      <alignment vertical="top" wrapText="1"/>
    </xf>
    <xf numFmtId="43" fontId="50" fillId="0" borderId="7" xfId="1" applyFont="1" applyFill="1" applyBorder="1" applyAlignment="1">
      <alignment vertical="top" wrapText="1"/>
    </xf>
    <xf numFmtId="43" fontId="50" fillId="0" borderId="2" xfId="1" applyFont="1" applyFill="1" applyBorder="1" applyAlignment="1">
      <alignment vertical="top" wrapText="1"/>
    </xf>
    <xf numFmtId="43" fontId="50" fillId="0" borderId="15" xfId="1" applyFont="1" applyFill="1" applyBorder="1" applyAlignment="1">
      <alignment vertical="top" wrapText="1"/>
    </xf>
    <xf numFmtId="43" fontId="50" fillId="0" borderId="16" xfId="1" applyFont="1" applyFill="1" applyBorder="1" applyAlignment="1">
      <alignment vertical="top" wrapText="1"/>
    </xf>
    <xf numFmtId="0" fontId="49" fillId="0" borderId="0" xfId="0" applyFont="1" applyFill="1" applyBorder="1" applyAlignment="1">
      <alignment vertical="center" wrapText="1"/>
    </xf>
    <xf numFmtId="164" fontId="44" fillId="3" borderId="0" xfId="4" applyNumberFormat="1" applyFont="1" applyFill="1" applyBorder="1" applyAlignment="1">
      <alignment vertical="top" wrapText="1"/>
    </xf>
    <xf numFmtId="164" fontId="45" fillId="3" borderId="0" xfId="4" applyNumberFormat="1" applyFont="1" applyFill="1" applyBorder="1" applyAlignment="1">
      <alignment vertical="top" wrapText="1"/>
    </xf>
    <xf numFmtId="164" fontId="51" fillId="4" borderId="8" xfId="3" applyNumberFormat="1" applyFont="1" applyFill="1" applyBorder="1" applyAlignment="1">
      <alignment vertical="top"/>
    </xf>
    <xf numFmtId="43" fontId="51" fillId="7" borderId="8" xfId="1" applyFont="1" applyFill="1" applyBorder="1" applyAlignment="1">
      <alignment vertical="top"/>
    </xf>
    <xf numFmtId="43" fontId="62" fillId="7" borderId="8" xfId="1" applyFont="1" applyFill="1" applyBorder="1" applyAlignment="1">
      <alignment vertical="top" wrapText="1"/>
    </xf>
    <xf numFmtId="164" fontId="51" fillId="7" borderId="8" xfId="1" applyNumberFormat="1" applyFont="1" applyFill="1" applyBorder="1" applyAlignment="1">
      <alignment vertical="top" wrapText="1"/>
    </xf>
    <xf numFmtId="43" fontId="62" fillId="7" borderId="14" xfId="1" applyFont="1" applyFill="1" applyBorder="1" applyAlignment="1">
      <alignment vertical="top" wrapText="1"/>
    </xf>
    <xf numFmtId="164" fontId="44" fillId="0" borderId="15" xfId="3" applyNumberFormat="1" applyFont="1" applyFill="1" applyBorder="1" applyAlignment="1">
      <alignment vertical="top" wrapText="1"/>
    </xf>
    <xf numFmtId="43" fontId="51" fillId="7" borderId="7" xfId="1" applyFont="1" applyFill="1" applyBorder="1" applyAlignment="1">
      <alignment vertical="top"/>
    </xf>
    <xf numFmtId="164" fontId="44" fillId="7" borderId="7" xfId="1" applyNumberFormat="1" applyFont="1" applyFill="1" applyBorder="1" applyAlignment="1">
      <alignment vertical="top"/>
    </xf>
    <xf numFmtId="0" fontId="6" fillId="0" borderId="8" xfId="0" applyFont="1" applyBorder="1" applyAlignment="1">
      <alignment horizontal="center" vertical="top" wrapText="1"/>
    </xf>
    <xf numFmtId="166" fontId="15" fillId="0" borderId="2" xfId="1" applyNumberFormat="1" applyFont="1" applyBorder="1" applyAlignment="1">
      <alignment horizontal="center" vertical="top" wrapText="1"/>
    </xf>
    <xf numFmtId="0" fontId="10" fillId="0" borderId="8" xfId="0" applyFont="1" applyBorder="1" applyAlignment="1">
      <alignment horizontal="left" vertical="top" wrapText="1" indent="2"/>
    </xf>
    <xf numFmtId="3" fontId="50" fillId="6" borderId="8" xfId="0" applyNumberFormat="1" applyFont="1" applyFill="1" applyBorder="1" applyAlignment="1">
      <alignment horizontal="center" vertical="center" wrapText="1"/>
    </xf>
    <xf numFmtId="166" fontId="15" fillId="0" borderId="7" xfId="1" applyNumberFormat="1" applyFont="1" applyBorder="1" applyAlignment="1">
      <alignment horizontal="center" vertical="top" wrapText="1"/>
    </xf>
    <xf numFmtId="43" fontId="62" fillId="7" borderId="15" xfId="1" applyFont="1" applyFill="1" applyBorder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indent="2"/>
    </xf>
    <xf numFmtId="0" fontId="10" fillId="0" borderId="0" xfId="0" applyFont="1" applyAlignment="1">
      <alignment horizontal="center" vertical="top" wrapText="1"/>
    </xf>
    <xf numFmtId="164" fontId="81" fillId="4" borderId="8" xfId="3" applyNumberFormat="1" applyFont="1" applyFill="1" applyBorder="1" applyAlignment="1">
      <alignment vertical="top"/>
    </xf>
    <xf numFmtId="164" fontId="82" fillId="0" borderId="8" xfId="3" applyNumberFormat="1" applyFont="1" applyBorder="1" applyAlignment="1">
      <alignment vertical="top"/>
    </xf>
    <xf numFmtId="164" fontId="62" fillId="4" borderId="8" xfId="3" applyNumberFormat="1" applyFont="1" applyFill="1" applyBorder="1" applyAlignment="1">
      <alignment vertical="top"/>
    </xf>
    <xf numFmtId="164" fontId="82" fillId="4" borderId="7" xfId="3" applyNumberFormat="1" applyFont="1" applyFill="1" applyBorder="1" applyAlignment="1">
      <alignment vertical="top"/>
    </xf>
    <xf numFmtId="164" fontId="81" fillId="0" borderId="8" xfId="3" applyNumberFormat="1" applyFont="1" applyBorder="1" applyAlignment="1">
      <alignment vertical="top"/>
    </xf>
    <xf numFmtId="164" fontId="51" fillId="0" borderId="8" xfId="3" applyNumberFormat="1" applyFont="1" applyBorder="1" applyAlignment="1">
      <alignment vertical="top"/>
    </xf>
    <xf numFmtId="0" fontId="60" fillId="7" borderId="11" xfId="0" applyFont="1" applyFill="1" applyBorder="1" applyAlignment="1">
      <alignment vertical="top" wrapText="1"/>
    </xf>
    <xf numFmtId="164" fontId="46" fillId="7" borderId="8" xfId="3" applyNumberFormat="1" applyFont="1" applyFill="1" applyBorder="1" applyAlignment="1">
      <alignment vertical="top" wrapText="1"/>
    </xf>
    <xf numFmtId="43" fontId="50" fillId="7" borderId="8" xfId="1" applyFont="1" applyFill="1" applyBorder="1" applyAlignment="1">
      <alignment vertical="top" wrapText="1"/>
    </xf>
    <xf numFmtId="164" fontId="45" fillId="7" borderId="8" xfId="3" applyNumberFormat="1" applyFont="1" applyFill="1" applyBorder="1" applyAlignment="1">
      <alignment vertical="top"/>
    </xf>
    <xf numFmtId="0" fontId="76" fillId="7" borderId="8" xfId="0" applyFont="1" applyFill="1" applyBorder="1" applyAlignment="1">
      <alignment horizontal="left" vertical="top" wrapText="1"/>
    </xf>
    <xf numFmtId="43" fontId="50" fillId="7" borderId="14" xfId="1" applyFont="1" applyFill="1" applyBorder="1" applyAlignment="1">
      <alignment vertical="top" wrapText="1"/>
    </xf>
    <xf numFmtId="43" fontId="50" fillId="7" borderId="7" xfId="1" applyFont="1" applyFill="1" applyBorder="1" applyAlignment="1">
      <alignment vertical="top" wrapText="1"/>
    </xf>
    <xf numFmtId="43" fontId="50" fillId="7" borderId="2" xfId="1" applyFont="1" applyFill="1" applyBorder="1" applyAlignment="1">
      <alignment vertical="top" wrapText="1"/>
    </xf>
    <xf numFmtId="164" fontId="44" fillId="7" borderId="7" xfId="3" applyNumberFormat="1" applyFont="1" applyFill="1" applyBorder="1" applyAlignment="1">
      <alignment vertical="top"/>
    </xf>
    <xf numFmtId="164" fontId="60" fillId="7" borderId="7" xfId="3" applyNumberFormat="1" applyFont="1" applyFill="1" applyBorder="1" applyAlignment="1">
      <alignment vertical="top"/>
    </xf>
    <xf numFmtId="0" fontId="71" fillId="7" borderId="8" xfId="0" applyFont="1" applyFill="1" applyBorder="1" applyAlignment="1">
      <alignment horizontal="center" vertical="center" wrapText="1"/>
    </xf>
    <xf numFmtId="164" fontId="44" fillId="7" borderId="8" xfId="3" applyNumberFormat="1" applyFont="1" applyFill="1" applyBorder="1" applyAlignment="1">
      <alignment vertical="top" wrapText="1"/>
    </xf>
    <xf numFmtId="43" fontId="50" fillId="7" borderId="15" xfId="1" applyFont="1" applyFill="1" applyBorder="1" applyAlignment="1">
      <alignment vertical="top" wrapText="1"/>
    </xf>
    <xf numFmtId="43" fontId="50" fillId="7" borderId="16" xfId="1" applyFont="1" applyFill="1" applyBorder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72" fillId="0" borderId="15" xfId="0" applyFont="1" applyBorder="1" applyAlignment="1">
      <alignment vertical="top" wrapText="1"/>
    </xf>
    <xf numFmtId="166" fontId="83" fillId="0" borderId="0" xfId="1" applyNumberFormat="1" applyFont="1" applyAlignment="1">
      <alignment vertical="center" wrapText="1"/>
    </xf>
    <xf numFmtId="0" fontId="51" fillId="0" borderId="5" xfId="0" applyFont="1" applyFill="1" applyBorder="1" applyAlignment="1">
      <alignment horizontal="center" vertical="top"/>
    </xf>
    <xf numFmtId="0" fontId="45" fillId="0" borderId="8" xfId="2" applyFont="1" applyBorder="1" applyAlignment="1">
      <alignment vertical="top"/>
    </xf>
    <xf numFmtId="49" fontId="52" fillId="0" borderId="8" xfId="2" applyNumberFormat="1" applyFont="1" applyBorder="1" applyAlignment="1">
      <alignment horizontal="center" vertical="top"/>
    </xf>
    <xf numFmtId="0" fontId="50" fillId="0" borderId="8" xfId="0" applyFont="1" applyFill="1" applyBorder="1" applyAlignment="1">
      <alignment horizontal="center" vertical="top"/>
    </xf>
    <xf numFmtId="43" fontId="50" fillId="7" borderId="8" xfId="1" applyFont="1" applyFill="1" applyBorder="1" applyAlignment="1">
      <alignment vertical="top"/>
    </xf>
    <xf numFmtId="43" fontId="50" fillId="0" borderId="8" xfId="1" applyFont="1" applyFill="1" applyBorder="1" applyAlignment="1">
      <alignment vertical="top"/>
    </xf>
    <xf numFmtId="0" fontId="50" fillId="0" borderId="8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7" xfId="2" applyFont="1" applyFill="1" applyBorder="1" applyAlignment="1">
      <alignment horizontal="left" vertical="top" wrapText="1" indent="1"/>
    </xf>
    <xf numFmtId="43" fontId="51" fillId="0" borderId="8" xfId="1" applyFont="1" applyFill="1" applyBorder="1" applyAlignment="1">
      <alignment vertical="top" wrapText="1"/>
    </xf>
    <xf numFmtId="164" fontId="51" fillId="0" borderId="8" xfId="3" applyNumberFormat="1" applyFont="1" applyFill="1" applyBorder="1" applyAlignment="1">
      <alignment vertical="top" wrapText="1"/>
    </xf>
    <xf numFmtId="164" fontId="51" fillId="4" borderId="19" xfId="3" applyNumberFormat="1" applyFont="1" applyFill="1" applyBorder="1" applyAlignment="1">
      <alignment vertical="top"/>
    </xf>
    <xf numFmtId="0" fontId="50" fillId="0" borderId="5" xfId="0" applyFont="1" applyFill="1" applyBorder="1" applyAlignment="1">
      <alignment vertical="top" wrapText="1"/>
    </xf>
    <xf numFmtId="0" fontId="60" fillId="0" borderId="5" xfId="0" applyFont="1" applyFill="1" applyBorder="1" applyAlignment="1">
      <alignment vertical="top" wrapText="1"/>
    </xf>
    <xf numFmtId="0" fontId="50" fillId="0" borderId="7" xfId="0" applyFont="1" applyFill="1" applyBorder="1" applyAlignment="1">
      <alignment vertical="top" wrapText="1"/>
    </xf>
    <xf numFmtId="0" fontId="51" fillId="0" borderId="8" xfId="0" applyFont="1" applyFill="1" applyBorder="1" applyAlignment="1">
      <alignment vertical="top" wrapText="1"/>
    </xf>
    <xf numFmtId="0" fontId="50" fillId="0" borderId="2" xfId="0" applyFont="1" applyFill="1" applyBorder="1" applyAlignment="1">
      <alignment vertical="top" wrapText="1"/>
    </xf>
    <xf numFmtId="0" fontId="50" fillId="0" borderId="16" xfId="0" applyFont="1" applyFill="1" applyBorder="1" applyAlignment="1">
      <alignment vertical="top" wrapText="1"/>
    </xf>
    <xf numFmtId="0" fontId="50" fillId="0" borderId="17" xfId="0" applyFont="1" applyFill="1" applyBorder="1" applyAlignment="1">
      <alignment vertical="top" wrapText="1"/>
    </xf>
    <xf numFmtId="0" fontId="50" fillId="7" borderId="17" xfId="0" applyFont="1" applyFill="1" applyBorder="1" applyAlignment="1">
      <alignment vertical="top" wrapText="1"/>
    </xf>
    <xf numFmtId="0" fontId="50" fillId="7" borderId="5" xfId="0" applyFont="1" applyFill="1" applyBorder="1" applyAlignment="1">
      <alignment vertical="top" wrapText="1"/>
    </xf>
    <xf numFmtId="0" fontId="50" fillId="7" borderId="16" xfId="0" applyFont="1" applyFill="1" applyBorder="1" applyAlignment="1">
      <alignment vertical="top" wrapText="1"/>
    </xf>
    <xf numFmtId="0" fontId="60" fillId="5" borderId="8" xfId="0" applyFont="1" applyFill="1" applyBorder="1" applyAlignment="1">
      <alignment vertical="top" wrapText="1"/>
    </xf>
    <xf numFmtId="0" fontId="50" fillId="0" borderId="14" xfId="0" applyFont="1" applyFill="1" applyBorder="1" applyAlignment="1">
      <alignment vertical="top" wrapText="1"/>
    </xf>
    <xf numFmtId="3" fontId="50" fillId="0" borderId="5" xfId="0" applyNumberFormat="1" applyFont="1" applyFill="1" applyBorder="1" applyAlignment="1">
      <alignment vertical="top" wrapText="1"/>
    </xf>
    <xf numFmtId="0" fontId="60" fillId="7" borderId="8" xfId="0" applyFont="1" applyFill="1" applyBorder="1" applyAlignment="1">
      <alignment vertical="top" wrapText="1"/>
    </xf>
    <xf numFmtId="0" fontId="50" fillId="7" borderId="8" xfId="0" applyFont="1" applyFill="1" applyBorder="1" applyAlignment="1">
      <alignment vertical="top" wrapText="1"/>
    </xf>
    <xf numFmtId="0" fontId="50" fillId="5" borderId="8" xfId="0" applyFont="1" applyFill="1" applyBorder="1" applyAlignment="1">
      <alignment vertical="top" wrapText="1"/>
    </xf>
    <xf numFmtId="0" fontId="60" fillId="8" borderId="8" xfId="0" applyFont="1" applyFill="1" applyBorder="1" applyAlignment="1">
      <alignment vertical="top" wrapText="1"/>
    </xf>
    <xf numFmtId="0" fontId="50" fillId="7" borderId="14" xfId="0" applyFont="1" applyFill="1" applyBorder="1" applyAlignment="1">
      <alignment vertical="top" wrapText="1"/>
    </xf>
    <xf numFmtId="0" fontId="71" fillId="5" borderId="15" xfId="0" applyFont="1" applyFill="1" applyBorder="1" applyAlignment="1">
      <alignment vertical="top" wrapText="1"/>
    </xf>
    <xf numFmtId="0" fontId="60" fillId="5" borderId="15" xfId="0" applyFont="1" applyFill="1" applyBorder="1" applyAlignment="1">
      <alignment vertical="top" wrapText="1"/>
    </xf>
    <xf numFmtId="164" fontId="60" fillId="0" borderId="16" xfId="3" applyNumberFormat="1" applyFont="1" applyFill="1" applyBorder="1" applyAlignment="1">
      <alignment vertical="top" wrapText="1"/>
    </xf>
    <xf numFmtId="0" fontId="50" fillId="5" borderId="15" xfId="0" applyFont="1" applyFill="1" applyBorder="1" applyAlignment="1">
      <alignment vertical="top" wrapText="1"/>
    </xf>
    <xf numFmtId="0" fontId="50" fillId="0" borderId="17" xfId="0" applyFont="1" applyFill="1" applyBorder="1" applyAlignment="1">
      <alignment vertical="top" wrapText="1"/>
    </xf>
    <xf numFmtId="0" fontId="50" fillId="0" borderId="5" xfId="0" applyFont="1" applyFill="1" applyBorder="1" applyAlignment="1">
      <alignment vertical="top" wrapText="1"/>
    </xf>
    <xf numFmtId="0" fontId="50" fillId="0" borderId="16" xfId="0" applyFont="1" applyFill="1" applyBorder="1" applyAlignment="1">
      <alignment vertical="top" wrapText="1"/>
    </xf>
    <xf numFmtId="0" fontId="51" fillId="0" borderId="17" xfId="0" applyFont="1" applyFill="1" applyBorder="1" applyAlignment="1">
      <alignment horizontal="center" vertical="top" wrapText="1"/>
    </xf>
    <xf numFmtId="0" fontId="51" fillId="0" borderId="5" xfId="0" applyFont="1" applyFill="1" applyBorder="1" applyAlignment="1">
      <alignment horizontal="center" vertical="top" wrapText="1"/>
    </xf>
    <xf numFmtId="0" fontId="60" fillId="0" borderId="2" xfId="0" applyNumberFormat="1" applyFont="1" applyBorder="1" applyAlignment="1">
      <alignment horizontal="left" vertical="top" wrapText="1"/>
    </xf>
    <xf numFmtId="0" fontId="60" fillId="0" borderId="5" xfId="0" applyNumberFormat="1" applyFont="1" applyBorder="1" applyAlignment="1">
      <alignment horizontal="left" vertical="top" wrapText="1"/>
    </xf>
    <xf numFmtId="0" fontId="68" fillId="0" borderId="17" xfId="0" applyFont="1" applyFill="1" applyBorder="1" applyAlignment="1">
      <alignment horizontal="left" vertical="top" wrapText="1"/>
    </xf>
    <xf numFmtId="0" fontId="68" fillId="0" borderId="5" xfId="0" applyFont="1" applyFill="1" applyBorder="1" applyAlignment="1">
      <alignment horizontal="left" vertical="top" wrapText="1"/>
    </xf>
    <xf numFmtId="0" fontId="68" fillId="0" borderId="16" xfId="0" applyFont="1" applyFill="1" applyBorder="1" applyAlignment="1">
      <alignment horizontal="left" vertical="top" wrapText="1"/>
    </xf>
    <xf numFmtId="0" fontId="67" fillId="0" borderId="17" xfId="0" applyFont="1" applyFill="1" applyBorder="1" applyAlignment="1">
      <alignment horizontal="left" vertical="top" wrapText="1"/>
    </xf>
    <xf numFmtId="0" fontId="67" fillId="0" borderId="5" xfId="0" applyFont="1" applyFill="1" applyBorder="1" applyAlignment="1">
      <alignment horizontal="left" vertical="top" wrapText="1"/>
    </xf>
    <xf numFmtId="0" fontId="67" fillId="0" borderId="16" xfId="0" applyFont="1" applyFill="1" applyBorder="1" applyAlignment="1">
      <alignment horizontal="left" vertical="top" wrapText="1"/>
    </xf>
    <xf numFmtId="0" fontId="6" fillId="0" borderId="17" xfId="0" applyNumberFormat="1" applyFont="1" applyBorder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/>
    </xf>
    <xf numFmtId="0" fontId="6" fillId="0" borderId="16" xfId="0" applyNumberFormat="1" applyFont="1" applyBorder="1" applyAlignment="1">
      <alignment horizontal="left" vertical="top" wrapText="1"/>
    </xf>
    <xf numFmtId="49" fontId="60" fillId="2" borderId="17" xfId="2" applyNumberFormat="1" applyFont="1" applyFill="1" applyBorder="1" applyAlignment="1">
      <alignment horizontal="left" vertical="top" wrapText="1"/>
    </xf>
    <xf numFmtId="49" fontId="60" fillId="2" borderId="5" xfId="2" applyNumberFormat="1" applyFont="1" applyFill="1" applyBorder="1" applyAlignment="1">
      <alignment horizontal="left" vertical="top" wrapText="1"/>
    </xf>
    <xf numFmtId="49" fontId="60" fillId="2" borderId="17" xfId="2" applyNumberFormat="1" applyFont="1" applyFill="1" applyBorder="1" applyAlignment="1">
      <alignment horizontal="center" vertical="top" wrapText="1"/>
    </xf>
    <xf numFmtId="49" fontId="60" fillId="2" borderId="5" xfId="2" applyNumberFormat="1" applyFont="1" applyFill="1" applyBorder="1" applyAlignment="1">
      <alignment horizontal="center" vertical="top" wrapText="1"/>
    </xf>
    <xf numFmtId="0" fontId="60" fillId="0" borderId="17" xfId="0" applyNumberFormat="1" applyFont="1" applyBorder="1" applyAlignment="1">
      <alignment horizontal="left" vertical="top" wrapText="1"/>
    </xf>
    <xf numFmtId="0" fontId="60" fillId="0" borderId="16" xfId="0" applyNumberFormat="1" applyFont="1" applyBorder="1" applyAlignment="1">
      <alignment horizontal="left" vertical="top" wrapText="1"/>
    </xf>
    <xf numFmtId="0" fontId="44" fillId="0" borderId="2" xfId="0" applyFont="1" applyFill="1" applyBorder="1" applyAlignment="1">
      <alignment horizontal="center" vertical="center" wrapText="1"/>
    </xf>
    <xf numFmtId="0" fontId="44" fillId="0" borderId="5" xfId="0" applyFont="1" applyFill="1" applyBorder="1" applyAlignment="1">
      <alignment horizontal="center" vertical="center" wrapText="1"/>
    </xf>
    <xf numFmtId="0" fontId="44" fillId="0" borderId="7" xfId="0" applyFont="1" applyFill="1" applyBorder="1" applyAlignment="1">
      <alignment horizontal="center" vertical="center" wrapText="1"/>
    </xf>
    <xf numFmtId="0" fontId="68" fillId="0" borderId="2" xfId="0" applyFont="1" applyFill="1" applyBorder="1" applyAlignment="1">
      <alignment horizontal="left" vertical="top" wrapText="1"/>
    </xf>
    <xf numFmtId="0" fontId="68" fillId="0" borderId="7" xfId="0" applyFont="1" applyFill="1" applyBorder="1" applyAlignment="1">
      <alignment horizontal="left" vertical="top" wrapText="1"/>
    </xf>
    <xf numFmtId="0" fontId="51" fillId="0" borderId="2" xfId="0" applyFont="1" applyFill="1" applyBorder="1" applyAlignment="1">
      <alignment horizontal="center" vertical="center" wrapText="1"/>
    </xf>
    <xf numFmtId="0" fontId="51" fillId="0" borderId="5" xfId="0" applyFont="1" applyFill="1" applyBorder="1" applyAlignment="1">
      <alignment horizontal="center" vertical="center" wrapText="1"/>
    </xf>
    <xf numFmtId="0" fontId="51" fillId="0" borderId="7" xfId="0" applyFont="1" applyFill="1" applyBorder="1" applyAlignment="1">
      <alignment horizontal="center" vertical="center" wrapText="1"/>
    </xf>
    <xf numFmtId="0" fontId="52" fillId="0" borderId="2" xfId="0" applyFont="1" applyFill="1" applyBorder="1" applyAlignment="1">
      <alignment horizontal="center" vertical="center" wrapText="1"/>
    </xf>
    <xf numFmtId="0" fontId="52" fillId="0" borderId="5" xfId="0" applyFont="1" applyFill="1" applyBorder="1" applyAlignment="1">
      <alignment horizontal="center" vertical="center" wrapText="1"/>
    </xf>
    <xf numFmtId="0" fontId="52" fillId="0" borderId="7" xfId="0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top" wrapText="1"/>
    </xf>
    <xf numFmtId="0" fontId="44" fillId="0" borderId="5" xfId="0" applyFont="1" applyFill="1" applyBorder="1" applyAlignment="1">
      <alignment horizontal="center" vertical="top" wrapText="1"/>
    </xf>
    <xf numFmtId="0" fontId="44" fillId="0" borderId="7" xfId="0" applyFont="1" applyFill="1" applyBorder="1" applyAlignment="1">
      <alignment horizontal="center" vertical="top" wrapText="1"/>
    </xf>
    <xf numFmtId="49" fontId="44" fillId="0" borderId="2" xfId="0" applyNumberFormat="1" applyFont="1" applyFill="1" applyBorder="1" applyAlignment="1">
      <alignment horizontal="center" vertical="top" wrapText="1"/>
    </xf>
    <xf numFmtId="49" fontId="44" fillId="0" borderId="5" xfId="0" applyNumberFormat="1" applyFont="1" applyFill="1" applyBorder="1" applyAlignment="1">
      <alignment horizontal="center" vertical="top" wrapText="1"/>
    </xf>
    <xf numFmtId="49" fontId="44" fillId="0" borderId="7" xfId="0" applyNumberFormat="1" applyFont="1" applyFill="1" applyBorder="1" applyAlignment="1">
      <alignment horizontal="center" vertical="top" wrapText="1"/>
    </xf>
    <xf numFmtId="49" fontId="44" fillId="0" borderId="2" xfId="0" applyNumberFormat="1" applyFont="1" applyFill="1" applyBorder="1" applyAlignment="1">
      <alignment horizontal="center" vertical="center" wrapText="1"/>
    </xf>
    <xf numFmtId="49" fontId="44" fillId="0" borderId="5" xfId="0" applyNumberFormat="1" applyFont="1" applyFill="1" applyBorder="1" applyAlignment="1">
      <alignment horizontal="center" vertical="center" wrapText="1"/>
    </xf>
    <xf numFmtId="49" fontId="44" fillId="0" borderId="7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39" fillId="0" borderId="6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7" xfId="0" applyBorder="1"/>
  </cellXfs>
  <cellStyles count="6">
    <cellStyle name="Comma" xfId="1" builtinId="3"/>
    <cellStyle name="Comma 3" xfId="3"/>
    <cellStyle name="Comma 5" xfId="4"/>
    <cellStyle name="Normal" xfId="0" builtinId="0"/>
    <cellStyle name="Normal 3" xfId="2"/>
    <cellStyle name="เครื่องหมายจุลภาค 27" xfId="5"/>
  </cellStyles>
  <dxfs count="0"/>
  <tableStyles count="0" defaultTableStyle="TableStyleMedium9" defaultPivotStyle="PivotStyleLight16"/>
  <colors>
    <mruColors>
      <color rgb="FFFFFFCC"/>
      <color rgb="FF0033CC"/>
      <color rgb="FF003399"/>
      <color rgb="FF1B035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48576"/>
  <sheetViews>
    <sheetView tabSelected="1" zoomScale="74" zoomScaleNormal="74" workbookViewId="0">
      <selection activeCell="S11" sqref="S11"/>
    </sheetView>
  </sheetViews>
  <sheetFormatPr defaultColWidth="9" defaultRowHeight="18.75"/>
  <cols>
    <col min="1" max="1" width="5" style="242" customWidth="1"/>
    <col min="2" max="2" width="11" style="271" customWidth="1"/>
    <col min="3" max="3" width="38.28515625" style="216" customWidth="1"/>
    <col min="4" max="4" width="13.5703125" style="217" hidden="1" customWidth="1"/>
    <col min="5" max="5" width="20.42578125" style="218" hidden="1" customWidth="1"/>
    <col min="6" max="6" width="23.5703125" style="218" hidden="1" customWidth="1"/>
    <col min="7" max="7" width="18.28515625" style="218" customWidth="1"/>
    <col min="8" max="8" width="17.28515625" style="218" customWidth="1"/>
    <col min="9" max="9" width="8.140625" style="218" customWidth="1"/>
    <col min="10" max="10" width="13.28515625" style="218" customWidth="1"/>
    <col min="11" max="11" width="10.7109375" style="218" customWidth="1"/>
    <col min="12" max="12" width="11.140625" style="218" customWidth="1"/>
    <col min="13" max="13" width="9.140625" style="271" customWidth="1"/>
    <col min="14" max="14" width="11.7109375" style="218" customWidth="1"/>
    <col min="15" max="15" width="13" style="218" customWidth="1"/>
    <col min="16" max="16" width="12.42578125" style="218" customWidth="1"/>
    <col min="17" max="17" width="10.5703125" style="477" hidden="1" customWidth="1"/>
    <col min="18" max="18" width="11.28515625" style="218" customWidth="1"/>
    <col min="19" max="19" width="11" style="218" customWidth="1"/>
    <col min="20" max="20" width="11" style="218" hidden="1" customWidth="1"/>
    <col min="21" max="21" width="17" style="218" customWidth="1"/>
    <col min="22" max="22" width="21.140625" style="218" customWidth="1"/>
    <col min="23" max="248" width="9" style="218"/>
    <col min="249" max="249" width="6.28515625" style="218" customWidth="1"/>
    <col min="250" max="250" width="10.140625" style="218" customWidth="1"/>
    <col min="251" max="251" width="29.42578125" style="218" customWidth="1"/>
    <col min="252" max="260" width="0" style="218" hidden="1" customWidth="1"/>
    <col min="261" max="261" width="14.7109375" style="218" customWidth="1"/>
    <col min="262" max="262" width="11" style="218" customWidth="1"/>
    <col min="263" max="263" width="11.140625" style="218" customWidth="1"/>
    <col min="264" max="264" width="9.7109375" style="218" customWidth="1"/>
    <col min="265" max="265" width="10.42578125" style="218" customWidth="1"/>
    <col min="266" max="267" width="9.5703125" style="218" customWidth="1"/>
    <col min="268" max="268" width="10.85546875" style="218" customWidth="1"/>
    <col min="269" max="269" width="9.42578125" style="218" customWidth="1"/>
    <col min="270" max="270" width="10.28515625" style="218" customWidth="1"/>
    <col min="271" max="271" width="9.7109375" style="218" customWidth="1"/>
    <col min="272" max="272" width="9.28515625" style="218" customWidth="1"/>
    <col min="273" max="504" width="9" style="218"/>
    <col min="505" max="505" width="6.28515625" style="218" customWidth="1"/>
    <col min="506" max="506" width="10.140625" style="218" customWidth="1"/>
    <col min="507" max="507" width="29.42578125" style="218" customWidth="1"/>
    <col min="508" max="516" width="0" style="218" hidden="1" customWidth="1"/>
    <col min="517" max="517" width="14.7109375" style="218" customWidth="1"/>
    <col min="518" max="518" width="11" style="218" customWidth="1"/>
    <col min="519" max="519" width="11.140625" style="218" customWidth="1"/>
    <col min="520" max="520" width="9.7109375" style="218" customWidth="1"/>
    <col min="521" max="521" width="10.42578125" style="218" customWidth="1"/>
    <col min="522" max="523" width="9.5703125" style="218" customWidth="1"/>
    <col min="524" max="524" width="10.85546875" style="218" customWidth="1"/>
    <col min="525" max="525" width="9.42578125" style="218" customWidth="1"/>
    <col min="526" max="526" width="10.28515625" style="218" customWidth="1"/>
    <col min="527" max="527" width="9.7109375" style="218" customWidth="1"/>
    <col min="528" max="528" width="9.28515625" style="218" customWidth="1"/>
    <col min="529" max="760" width="9" style="218"/>
    <col min="761" max="761" width="6.28515625" style="218" customWidth="1"/>
    <col min="762" max="762" width="10.140625" style="218" customWidth="1"/>
    <col min="763" max="763" width="29.42578125" style="218" customWidth="1"/>
    <col min="764" max="772" width="0" style="218" hidden="1" customWidth="1"/>
    <col min="773" max="773" width="14.7109375" style="218" customWidth="1"/>
    <col min="774" max="774" width="11" style="218" customWidth="1"/>
    <col min="775" max="775" width="11.140625" style="218" customWidth="1"/>
    <col min="776" max="776" width="9.7109375" style="218" customWidth="1"/>
    <col min="777" max="777" width="10.42578125" style="218" customWidth="1"/>
    <col min="778" max="779" width="9.5703125" style="218" customWidth="1"/>
    <col min="780" max="780" width="10.85546875" style="218" customWidth="1"/>
    <col min="781" max="781" width="9.42578125" style="218" customWidth="1"/>
    <col min="782" max="782" width="10.28515625" style="218" customWidth="1"/>
    <col min="783" max="783" width="9.7109375" style="218" customWidth="1"/>
    <col min="784" max="784" width="9.28515625" style="218" customWidth="1"/>
    <col min="785" max="1016" width="9" style="218"/>
    <col min="1017" max="1017" width="6.28515625" style="218" customWidth="1"/>
    <col min="1018" max="1018" width="10.140625" style="218" customWidth="1"/>
    <col min="1019" max="1019" width="29.42578125" style="218" customWidth="1"/>
    <col min="1020" max="1028" width="0" style="218" hidden="1" customWidth="1"/>
    <col min="1029" max="1029" width="14.7109375" style="218" customWidth="1"/>
    <col min="1030" max="1030" width="11" style="218" customWidth="1"/>
    <col min="1031" max="1031" width="11.140625" style="218" customWidth="1"/>
    <col min="1032" max="1032" width="9.7109375" style="218" customWidth="1"/>
    <col min="1033" max="1033" width="10.42578125" style="218" customWidth="1"/>
    <col min="1034" max="1035" width="9.5703125" style="218" customWidth="1"/>
    <col min="1036" max="1036" width="10.85546875" style="218" customWidth="1"/>
    <col min="1037" max="1037" width="9.42578125" style="218" customWidth="1"/>
    <col min="1038" max="1038" width="10.28515625" style="218" customWidth="1"/>
    <col min="1039" max="1039" width="9.7109375" style="218" customWidth="1"/>
    <col min="1040" max="1040" width="9.28515625" style="218" customWidth="1"/>
    <col min="1041" max="1272" width="9" style="218"/>
    <col min="1273" max="1273" width="6.28515625" style="218" customWidth="1"/>
    <col min="1274" max="1274" width="10.140625" style="218" customWidth="1"/>
    <col min="1275" max="1275" width="29.42578125" style="218" customWidth="1"/>
    <col min="1276" max="1284" width="0" style="218" hidden="1" customWidth="1"/>
    <col min="1285" max="1285" width="14.7109375" style="218" customWidth="1"/>
    <col min="1286" max="1286" width="11" style="218" customWidth="1"/>
    <col min="1287" max="1287" width="11.140625" style="218" customWidth="1"/>
    <col min="1288" max="1288" width="9.7109375" style="218" customWidth="1"/>
    <col min="1289" max="1289" width="10.42578125" style="218" customWidth="1"/>
    <col min="1290" max="1291" width="9.5703125" style="218" customWidth="1"/>
    <col min="1292" max="1292" width="10.85546875" style="218" customWidth="1"/>
    <col min="1293" max="1293" width="9.42578125" style="218" customWidth="1"/>
    <col min="1294" max="1294" width="10.28515625" style="218" customWidth="1"/>
    <col min="1295" max="1295" width="9.7109375" style="218" customWidth="1"/>
    <col min="1296" max="1296" width="9.28515625" style="218" customWidth="1"/>
    <col min="1297" max="1528" width="9" style="218"/>
    <col min="1529" max="1529" width="6.28515625" style="218" customWidth="1"/>
    <col min="1530" max="1530" width="10.140625" style="218" customWidth="1"/>
    <col min="1531" max="1531" width="29.42578125" style="218" customWidth="1"/>
    <col min="1532" max="1540" width="0" style="218" hidden="1" customWidth="1"/>
    <col min="1541" max="1541" width="14.7109375" style="218" customWidth="1"/>
    <col min="1542" max="1542" width="11" style="218" customWidth="1"/>
    <col min="1543" max="1543" width="11.140625" style="218" customWidth="1"/>
    <col min="1544" max="1544" width="9.7109375" style="218" customWidth="1"/>
    <col min="1545" max="1545" width="10.42578125" style="218" customWidth="1"/>
    <col min="1546" max="1547" width="9.5703125" style="218" customWidth="1"/>
    <col min="1548" max="1548" width="10.85546875" style="218" customWidth="1"/>
    <col min="1549" max="1549" width="9.42578125" style="218" customWidth="1"/>
    <col min="1550" max="1550" width="10.28515625" style="218" customWidth="1"/>
    <col min="1551" max="1551" width="9.7109375" style="218" customWidth="1"/>
    <col min="1552" max="1552" width="9.28515625" style="218" customWidth="1"/>
    <col min="1553" max="1784" width="9" style="218"/>
    <col min="1785" max="1785" width="6.28515625" style="218" customWidth="1"/>
    <col min="1786" max="1786" width="10.140625" style="218" customWidth="1"/>
    <col min="1787" max="1787" width="29.42578125" style="218" customWidth="1"/>
    <col min="1788" max="1796" width="0" style="218" hidden="1" customWidth="1"/>
    <col min="1797" max="1797" width="14.7109375" style="218" customWidth="1"/>
    <col min="1798" max="1798" width="11" style="218" customWidth="1"/>
    <col min="1799" max="1799" width="11.140625" style="218" customWidth="1"/>
    <col min="1800" max="1800" width="9.7109375" style="218" customWidth="1"/>
    <col min="1801" max="1801" width="10.42578125" style="218" customWidth="1"/>
    <col min="1802" max="1803" width="9.5703125" style="218" customWidth="1"/>
    <col min="1804" max="1804" width="10.85546875" style="218" customWidth="1"/>
    <col min="1805" max="1805" width="9.42578125" style="218" customWidth="1"/>
    <col min="1806" max="1806" width="10.28515625" style="218" customWidth="1"/>
    <col min="1807" max="1807" width="9.7109375" style="218" customWidth="1"/>
    <col min="1808" max="1808" width="9.28515625" style="218" customWidth="1"/>
    <col min="1809" max="2040" width="9" style="218"/>
    <col min="2041" max="2041" width="6.28515625" style="218" customWidth="1"/>
    <col min="2042" max="2042" width="10.140625" style="218" customWidth="1"/>
    <col min="2043" max="2043" width="29.42578125" style="218" customWidth="1"/>
    <col min="2044" max="2052" width="0" style="218" hidden="1" customWidth="1"/>
    <col min="2053" max="2053" width="14.7109375" style="218" customWidth="1"/>
    <col min="2054" max="2054" width="11" style="218" customWidth="1"/>
    <col min="2055" max="2055" width="11.140625" style="218" customWidth="1"/>
    <col min="2056" max="2056" width="9.7109375" style="218" customWidth="1"/>
    <col min="2057" max="2057" width="10.42578125" style="218" customWidth="1"/>
    <col min="2058" max="2059" width="9.5703125" style="218" customWidth="1"/>
    <col min="2060" max="2060" width="10.85546875" style="218" customWidth="1"/>
    <col min="2061" max="2061" width="9.42578125" style="218" customWidth="1"/>
    <col min="2062" max="2062" width="10.28515625" style="218" customWidth="1"/>
    <col min="2063" max="2063" width="9.7109375" style="218" customWidth="1"/>
    <col min="2064" max="2064" width="9.28515625" style="218" customWidth="1"/>
    <col min="2065" max="2296" width="9" style="218"/>
    <col min="2297" max="2297" width="6.28515625" style="218" customWidth="1"/>
    <col min="2298" max="2298" width="10.140625" style="218" customWidth="1"/>
    <col min="2299" max="2299" width="29.42578125" style="218" customWidth="1"/>
    <col min="2300" max="2308" width="0" style="218" hidden="1" customWidth="1"/>
    <col min="2309" max="2309" width="14.7109375" style="218" customWidth="1"/>
    <col min="2310" max="2310" width="11" style="218" customWidth="1"/>
    <col min="2311" max="2311" width="11.140625" style="218" customWidth="1"/>
    <col min="2312" max="2312" width="9.7109375" style="218" customWidth="1"/>
    <col min="2313" max="2313" width="10.42578125" style="218" customWidth="1"/>
    <col min="2314" max="2315" width="9.5703125" style="218" customWidth="1"/>
    <col min="2316" max="2316" width="10.85546875" style="218" customWidth="1"/>
    <col min="2317" max="2317" width="9.42578125" style="218" customWidth="1"/>
    <col min="2318" max="2318" width="10.28515625" style="218" customWidth="1"/>
    <col min="2319" max="2319" width="9.7109375" style="218" customWidth="1"/>
    <col min="2320" max="2320" width="9.28515625" style="218" customWidth="1"/>
    <col min="2321" max="2552" width="9" style="218"/>
    <col min="2553" max="2553" width="6.28515625" style="218" customWidth="1"/>
    <col min="2554" max="2554" width="10.140625" style="218" customWidth="1"/>
    <col min="2555" max="2555" width="29.42578125" style="218" customWidth="1"/>
    <col min="2556" max="2564" width="0" style="218" hidden="1" customWidth="1"/>
    <col min="2565" max="2565" width="14.7109375" style="218" customWidth="1"/>
    <col min="2566" max="2566" width="11" style="218" customWidth="1"/>
    <col min="2567" max="2567" width="11.140625" style="218" customWidth="1"/>
    <col min="2568" max="2568" width="9.7109375" style="218" customWidth="1"/>
    <col min="2569" max="2569" width="10.42578125" style="218" customWidth="1"/>
    <col min="2570" max="2571" width="9.5703125" style="218" customWidth="1"/>
    <col min="2572" max="2572" width="10.85546875" style="218" customWidth="1"/>
    <col min="2573" max="2573" width="9.42578125" style="218" customWidth="1"/>
    <col min="2574" max="2574" width="10.28515625" style="218" customWidth="1"/>
    <col min="2575" max="2575" width="9.7109375" style="218" customWidth="1"/>
    <col min="2576" max="2576" width="9.28515625" style="218" customWidth="1"/>
    <col min="2577" max="2808" width="9" style="218"/>
    <col min="2809" max="2809" width="6.28515625" style="218" customWidth="1"/>
    <col min="2810" max="2810" width="10.140625" style="218" customWidth="1"/>
    <col min="2811" max="2811" width="29.42578125" style="218" customWidth="1"/>
    <col min="2812" max="2820" width="0" style="218" hidden="1" customWidth="1"/>
    <col min="2821" max="2821" width="14.7109375" style="218" customWidth="1"/>
    <col min="2822" max="2822" width="11" style="218" customWidth="1"/>
    <col min="2823" max="2823" width="11.140625" style="218" customWidth="1"/>
    <col min="2824" max="2824" width="9.7109375" style="218" customWidth="1"/>
    <col min="2825" max="2825" width="10.42578125" style="218" customWidth="1"/>
    <col min="2826" max="2827" width="9.5703125" style="218" customWidth="1"/>
    <col min="2828" max="2828" width="10.85546875" style="218" customWidth="1"/>
    <col min="2829" max="2829" width="9.42578125" style="218" customWidth="1"/>
    <col min="2830" max="2830" width="10.28515625" style="218" customWidth="1"/>
    <col min="2831" max="2831" width="9.7109375" style="218" customWidth="1"/>
    <col min="2832" max="2832" width="9.28515625" style="218" customWidth="1"/>
    <col min="2833" max="3064" width="9" style="218"/>
    <col min="3065" max="3065" width="6.28515625" style="218" customWidth="1"/>
    <col min="3066" max="3066" width="10.140625" style="218" customWidth="1"/>
    <col min="3067" max="3067" width="29.42578125" style="218" customWidth="1"/>
    <col min="3068" max="3076" width="0" style="218" hidden="1" customWidth="1"/>
    <col min="3077" max="3077" width="14.7109375" style="218" customWidth="1"/>
    <col min="3078" max="3078" width="11" style="218" customWidth="1"/>
    <col min="3079" max="3079" width="11.140625" style="218" customWidth="1"/>
    <col min="3080" max="3080" width="9.7109375" style="218" customWidth="1"/>
    <col min="3081" max="3081" width="10.42578125" style="218" customWidth="1"/>
    <col min="3082" max="3083" width="9.5703125" style="218" customWidth="1"/>
    <col min="3084" max="3084" width="10.85546875" style="218" customWidth="1"/>
    <col min="3085" max="3085" width="9.42578125" style="218" customWidth="1"/>
    <col min="3086" max="3086" width="10.28515625" style="218" customWidth="1"/>
    <col min="3087" max="3087" width="9.7109375" style="218" customWidth="1"/>
    <col min="3088" max="3088" width="9.28515625" style="218" customWidth="1"/>
    <col min="3089" max="3320" width="9" style="218"/>
    <col min="3321" max="3321" width="6.28515625" style="218" customWidth="1"/>
    <col min="3322" max="3322" width="10.140625" style="218" customWidth="1"/>
    <col min="3323" max="3323" width="29.42578125" style="218" customWidth="1"/>
    <col min="3324" max="3332" width="0" style="218" hidden="1" customWidth="1"/>
    <col min="3333" max="3333" width="14.7109375" style="218" customWidth="1"/>
    <col min="3334" max="3334" width="11" style="218" customWidth="1"/>
    <col min="3335" max="3335" width="11.140625" style="218" customWidth="1"/>
    <col min="3336" max="3336" width="9.7109375" style="218" customWidth="1"/>
    <col min="3337" max="3337" width="10.42578125" style="218" customWidth="1"/>
    <col min="3338" max="3339" width="9.5703125" style="218" customWidth="1"/>
    <col min="3340" max="3340" width="10.85546875" style="218" customWidth="1"/>
    <col min="3341" max="3341" width="9.42578125" style="218" customWidth="1"/>
    <col min="3342" max="3342" width="10.28515625" style="218" customWidth="1"/>
    <col min="3343" max="3343" width="9.7109375" style="218" customWidth="1"/>
    <col min="3344" max="3344" width="9.28515625" style="218" customWidth="1"/>
    <col min="3345" max="3576" width="9" style="218"/>
    <col min="3577" max="3577" width="6.28515625" style="218" customWidth="1"/>
    <col min="3578" max="3578" width="10.140625" style="218" customWidth="1"/>
    <col min="3579" max="3579" width="29.42578125" style="218" customWidth="1"/>
    <col min="3580" max="3588" width="0" style="218" hidden="1" customWidth="1"/>
    <col min="3589" max="3589" width="14.7109375" style="218" customWidth="1"/>
    <col min="3590" max="3590" width="11" style="218" customWidth="1"/>
    <col min="3591" max="3591" width="11.140625" style="218" customWidth="1"/>
    <col min="3592" max="3592" width="9.7109375" style="218" customWidth="1"/>
    <col min="3593" max="3593" width="10.42578125" style="218" customWidth="1"/>
    <col min="3594" max="3595" width="9.5703125" style="218" customWidth="1"/>
    <col min="3596" max="3596" width="10.85546875" style="218" customWidth="1"/>
    <col min="3597" max="3597" width="9.42578125" style="218" customWidth="1"/>
    <col min="3598" max="3598" width="10.28515625" style="218" customWidth="1"/>
    <col min="3599" max="3599" width="9.7109375" style="218" customWidth="1"/>
    <col min="3600" max="3600" width="9.28515625" style="218" customWidth="1"/>
    <col min="3601" max="3832" width="9" style="218"/>
    <col min="3833" max="3833" width="6.28515625" style="218" customWidth="1"/>
    <col min="3834" max="3834" width="10.140625" style="218" customWidth="1"/>
    <col min="3835" max="3835" width="29.42578125" style="218" customWidth="1"/>
    <col min="3836" max="3844" width="0" style="218" hidden="1" customWidth="1"/>
    <col min="3845" max="3845" width="14.7109375" style="218" customWidth="1"/>
    <col min="3846" max="3846" width="11" style="218" customWidth="1"/>
    <col min="3847" max="3847" width="11.140625" style="218" customWidth="1"/>
    <col min="3848" max="3848" width="9.7109375" style="218" customWidth="1"/>
    <col min="3849" max="3849" width="10.42578125" style="218" customWidth="1"/>
    <col min="3850" max="3851" width="9.5703125" style="218" customWidth="1"/>
    <col min="3852" max="3852" width="10.85546875" style="218" customWidth="1"/>
    <col min="3853" max="3853" width="9.42578125" style="218" customWidth="1"/>
    <col min="3854" max="3854" width="10.28515625" style="218" customWidth="1"/>
    <col min="3855" max="3855" width="9.7109375" style="218" customWidth="1"/>
    <col min="3856" max="3856" width="9.28515625" style="218" customWidth="1"/>
    <col min="3857" max="4088" width="9" style="218"/>
    <col min="4089" max="4089" width="6.28515625" style="218" customWidth="1"/>
    <col min="4090" max="4090" width="10.140625" style="218" customWidth="1"/>
    <col min="4091" max="4091" width="29.42578125" style="218" customWidth="1"/>
    <col min="4092" max="4100" width="0" style="218" hidden="1" customWidth="1"/>
    <col min="4101" max="4101" width="14.7109375" style="218" customWidth="1"/>
    <col min="4102" max="4102" width="11" style="218" customWidth="1"/>
    <col min="4103" max="4103" width="11.140625" style="218" customWidth="1"/>
    <col min="4104" max="4104" width="9.7109375" style="218" customWidth="1"/>
    <col min="4105" max="4105" width="10.42578125" style="218" customWidth="1"/>
    <col min="4106" max="4107" width="9.5703125" style="218" customWidth="1"/>
    <col min="4108" max="4108" width="10.85546875" style="218" customWidth="1"/>
    <col min="4109" max="4109" width="9.42578125" style="218" customWidth="1"/>
    <col min="4110" max="4110" width="10.28515625" style="218" customWidth="1"/>
    <col min="4111" max="4111" width="9.7109375" style="218" customWidth="1"/>
    <col min="4112" max="4112" width="9.28515625" style="218" customWidth="1"/>
    <col min="4113" max="4344" width="9" style="218"/>
    <col min="4345" max="4345" width="6.28515625" style="218" customWidth="1"/>
    <col min="4346" max="4346" width="10.140625" style="218" customWidth="1"/>
    <col min="4347" max="4347" width="29.42578125" style="218" customWidth="1"/>
    <col min="4348" max="4356" width="0" style="218" hidden="1" customWidth="1"/>
    <col min="4357" max="4357" width="14.7109375" style="218" customWidth="1"/>
    <col min="4358" max="4358" width="11" style="218" customWidth="1"/>
    <col min="4359" max="4359" width="11.140625" style="218" customWidth="1"/>
    <col min="4360" max="4360" width="9.7109375" style="218" customWidth="1"/>
    <col min="4361" max="4361" width="10.42578125" style="218" customWidth="1"/>
    <col min="4362" max="4363" width="9.5703125" style="218" customWidth="1"/>
    <col min="4364" max="4364" width="10.85546875" style="218" customWidth="1"/>
    <col min="4365" max="4365" width="9.42578125" style="218" customWidth="1"/>
    <col min="4366" max="4366" width="10.28515625" style="218" customWidth="1"/>
    <col min="4367" max="4367" width="9.7109375" style="218" customWidth="1"/>
    <col min="4368" max="4368" width="9.28515625" style="218" customWidth="1"/>
    <col min="4369" max="4600" width="9" style="218"/>
    <col min="4601" max="4601" width="6.28515625" style="218" customWidth="1"/>
    <col min="4602" max="4602" width="10.140625" style="218" customWidth="1"/>
    <col min="4603" max="4603" width="29.42578125" style="218" customWidth="1"/>
    <col min="4604" max="4612" width="0" style="218" hidden="1" customWidth="1"/>
    <col min="4613" max="4613" width="14.7109375" style="218" customWidth="1"/>
    <col min="4614" max="4614" width="11" style="218" customWidth="1"/>
    <col min="4615" max="4615" width="11.140625" style="218" customWidth="1"/>
    <col min="4616" max="4616" width="9.7109375" style="218" customWidth="1"/>
    <col min="4617" max="4617" width="10.42578125" style="218" customWidth="1"/>
    <col min="4618" max="4619" width="9.5703125" style="218" customWidth="1"/>
    <col min="4620" max="4620" width="10.85546875" style="218" customWidth="1"/>
    <col min="4621" max="4621" width="9.42578125" style="218" customWidth="1"/>
    <col min="4622" max="4622" width="10.28515625" style="218" customWidth="1"/>
    <col min="4623" max="4623" width="9.7109375" style="218" customWidth="1"/>
    <col min="4624" max="4624" width="9.28515625" style="218" customWidth="1"/>
    <col min="4625" max="4856" width="9" style="218"/>
    <col min="4857" max="4857" width="6.28515625" style="218" customWidth="1"/>
    <col min="4858" max="4858" width="10.140625" style="218" customWidth="1"/>
    <col min="4859" max="4859" width="29.42578125" style="218" customWidth="1"/>
    <col min="4860" max="4868" width="0" style="218" hidden="1" customWidth="1"/>
    <col min="4869" max="4869" width="14.7109375" style="218" customWidth="1"/>
    <col min="4870" max="4870" width="11" style="218" customWidth="1"/>
    <col min="4871" max="4871" width="11.140625" style="218" customWidth="1"/>
    <col min="4872" max="4872" width="9.7109375" style="218" customWidth="1"/>
    <col min="4873" max="4873" width="10.42578125" style="218" customWidth="1"/>
    <col min="4874" max="4875" width="9.5703125" style="218" customWidth="1"/>
    <col min="4876" max="4876" width="10.85546875" style="218" customWidth="1"/>
    <col min="4877" max="4877" width="9.42578125" style="218" customWidth="1"/>
    <col min="4878" max="4878" width="10.28515625" style="218" customWidth="1"/>
    <col min="4879" max="4879" width="9.7109375" style="218" customWidth="1"/>
    <col min="4880" max="4880" width="9.28515625" style="218" customWidth="1"/>
    <col min="4881" max="5112" width="9" style="218"/>
    <col min="5113" max="5113" width="6.28515625" style="218" customWidth="1"/>
    <col min="5114" max="5114" width="10.140625" style="218" customWidth="1"/>
    <col min="5115" max="5115" width="29.42578125" style="218" customWidth="1"/>
    <col min="5116" max="5124" width="0" style="218" hidden="1" customWidth="1"/>
    <col min="5125" max="5125" width="14.7109375" style="218" customWidth="1"/>
    <col min="5126" max="5126" width="11" style="218" customWidth="1"/>
    <col min="5127" max="5127" width="11.140625" style="218" customWidth="1"/>
    <col min="5128" max="5128" width="9.7109375" style="218" customWidth="1"/>
    <col min="5129" max="5129" width="10.42578125" style="218" customWidth="1"/>
    <col min="5130" max="5131" width="9.5703125" style="218" customWidth="1"/>
    <col min="5132" max="5132" width="10.85546875" style="218" customWidth="1"/>
    <col min="5133" max="5133" width="9.42578125" style="218" customWidth="1"/>
    <col min="5134" max="5134" width="10.28515625" style="218" customWidth="1"/>
    <col min="5135" max="5135" width="9.7109375" style="218" customWidth="1"/>
    <col min="5136" max="5136" width="9.28515625" style="218" customWidth="1"/>
    <col min="5137" max="5368" width="9" style="218"/>
    <col min="5369" max="5369" width="6.28515625" style="218" customWidth="1"/>
    <col min="5370" max="5370" width="10.140625" style="218" customWidth="1"/>
    <col min="5371" max="5371" width="29.42578125" style="218" customWidth="1"/>
    <col min="5372" max="5380" width="0" style="218" hidden="1" customWidth="1"/>
    <col min="5381" max="5381" width="14.7109375" style="218" customWidth="1"/>
    <col min="5382" max="5382" width="11" style="218" customWidth="1"/>
    <col min="5383" max="5383" width="11.140625" style="218" customWidth="1"/>
    <col min="5384" max="5384" width="9.7109375" style="218" customWidth="1"/>
    <col min="5385" max="5385" width="10.42578125" style="218" customWidth="1"/>
    <col min="5386" max="5387" width="9.5703125" style="218" customWidth="1"/>
    <col min="5388" max="5388" width="10.85546875" style="218" customWidth="1"/>
    <col min="5389" max="5389" width="9.42578125" style="218" customWidth="1"/>
    <col min="5390" max="5390" width="10.28515625" style="218" customWidth="1"/>
    <col min="5391" max="5391" width="9.7109375" style="218" customWidth="1"/>
    <col min="5392" max="5392" width="9.28515625" style="218" customWidth="1"/>
    <col min="5393" max="5624" width="9" style="218"/>
    <col min="5625" max="5625" width="6.28515625" style="218" customWidth="1"/>
    <col min="5626" max="5626" width="10.140625" style="218" customWidth="1"/>
    <col min="5627" max="5627" width="29.42578125" style="218" customWidth="1"/>
    <col min="5628" max="5636" width="0" style="218" hidden="1" customWidth="1"/>
    <col min="5637" max="5637" width="14.7109375" style="218" customWidth="1"/>
    <col min="5638" max="5638" width="11" style="218" customWidth="1"/>
    <col min="5639" max="5639" width="11.140625" style="218" customWidth="1"/>
    <col min="5640" max="5640" width="9.7109375" style="218" customWidth="1"/>
    <col min="5641" max="5641" width="10.42578125" style="218" customWidth="1"/>
    <col min="5642" max="5643" width="9.5703125" style="218" customWidth="1"/>
    <col min="5644" max="5644" width="10.85546875" style="218" customWidth="1"/>
    <col min="5645" max="5645" width="9.42578125" style="218" customWidth="1"/>
    <col min="5646" max="5646" width="10.28515625" style="218" customWidth="1"/>
    <col min="5647" max="5647" width="9.7109375" style="218" customWidth="1"/>
    <col min="5648" max="5648" width="9.28515625" style="218" customWidth="1"/>
    <col min="5649" max="5880" width="9" style="218"/>
    <col min="5881" max="5881" width="6.28515625" style="218" customWidth="1"/>
    <col min="5882" max="5882" width="10.140625" style="218" customWidth="1"/>
    <col min="5883" max="5883" width="29.42578125" style="218" customWidth="1"/>
    <col min="5884" max="5892" width="0" style="218" hidden="1" customWidth="1"/>
    <col min="5893" max="5893" width="14.7109375" style="218" customWidth="1"/>
    <col min="5894" max="5894" width="11" style="218" customWidth="1"/>
    <col min="5895" max="5895" width="11.140625" style="218" customWidth="1"/>
    <col min="5896" max="5896" width="9.7109375" style="218" customWidth="1"/>
    <col min="5897" max="5897" width="10.42578125" style="218" customWidth="1"/>
    <col min="5898" max="5899" width="9.5703125" style="218" customWidth="1"/>
    <col min="5900" max="5900" width="10.85546875" style="218" customWidth="1"/>
    <col min="5901" max="5901" width="9.42578125" style="218" customWidth="1"/>
    <col min="5902" max="5902" width="10.28515625" style="218" customWidth="1"/>
    <col min="5903" max="5903" width="9.7109375" style="218" customWidth="1"/>
    <col min="5904" max="5904" width="9.28515625" style="218" customWidth="1"/>
    <col min="5905" max="6136" width="9" style="218"/>
    <col min="6137" max="6137" width="6.28515625" style="218" customWidth="1"/>
    <col min="6138" max="6138" width="10.140625" style="218" customWidth="1"/>
    <col min="6139" max="6139" width="29.42578125" style="218" customWidth="1"/>
    <col min="6140" max="6148" width="0" style="218" hidden="1" customWidth="1"/>
    <col min="6149" max="6149" width="14.7109375" style="218" customWidth="1"/>
    <col min="6150" max="6150" width="11" style="218" customWidth="1"/>
    <col min="6151" max="6151" width="11.140625" style="218" customWidth="1"/>
    <col min="6152" max="6152" width="9.7109375" style="218" customWidth="1"/>
    <col min="6153" max="6153" width="10.42578125" style="218" customWidth="1"/>
    <col min="6154" max="6155" width="9.5703125" style="218" customWidth="1"/>
    <col min="6156" max="6156" width="10.85546875" style="218" customWidth="1"/>
    <col min="6157" max="6157" width="9.42578125" style="218" customWidth="1"/>
    <col min="6158" max="6158" width="10.28515625" style="218" customWidth="1"/>
    <col min="6159" max="6159" width="9.7109375" style="218" customWidth="1"/>
    <col min="6160" max="6160" width="9.28515625" style="218" customWidth="1"/>
    <col min="6161" max="6392" width="9" style="218"/>
    <col min="6393" max="6393" width="6.28515625" style="218" customWidth="1"/>
    <col min="6394" max="6394" width="10.140625" style="218" customWidth="1"/>
    <col min="6395" max="6395" width="29.42578125" style="218" customWidth="1"/>
    <col min="6396" max="6404" width="0" style="218" hidden="1" customWidth="1"/>
    <col min="6405" max="6405" width="14.7109375" style="218" customWidth="1"/>
    <col min="6406" max="6406" width="11" style="218" customWidth="1"/>
    <col min="6407" max="6407" width="11.140625" style="218" customWidth="1"/>
    <col min="6408" max="6408" width="9.7109375" style="218" customWidth="1"/>
    <col min="6409" max="6409" width="10.42578125" style="218" customWidth="1"/>
    <col min="6410" max="6411" width="9.5703125" style="218" customWidth="1"/>
    <col min="6412" max="6412" width="10.85546875" style="218" customWidth="1"/>
    <col min="6413" max="6413" width="9.42578125" style="218" customWidth="1"/>
    <col min="6414" max="6414" width="10.28515625" style="218" customWidth="1"/>
    <col min="6415" max="6415" width="9.7109375" style="218" customWidth="1"/>
    <col min="6416" max="6416" width="9.28515625" style="218" customWidth="1"/>
    <col min="6417" max="6648" width="9" style="218"/>
    <col min="6649" max="6649" width="6.28515625" style="218" customWidth="1"/>
    <col min="6650" max="6650" width="10.140625" style="218" customWidth="1"/>
    <col min="6651" max="6651" width="29.42578125" style="218" customWidth="1"/>
    <col min="6652" max="6660" width="0" style="218" hidden="1" customWidth="1"/>
    <col min="6661" max="6661" width="14.7109375" style="218" customWidth="1"/>
    <col min="6662" max="6662" width="11" style="218" customWidth="1"/>
    <col min="6663" max="6663" width="11.140625" style="218" customWidth="1"/>
    <col min="6664" max="6664" width="9.7109375" style="218" customWidth="1"/>
    <col min="6665" max="6665" width="10.42578125" style="218" customWidth="1"/>
    <col min="6666" max="6667" width="9.5703125" style="218" customWidth="1"/>
    <col min="6668" max="6668" width="10.85546875" style="218" customWidth="1"/>
    <col min="6669" max="6669" width="9.42578125" style="218" customWidth="1"/>
    <col min="6670" max="6670" width="10.28515625" style="218" customWidth="1"/>
    <col min="6671" max="6671" width="9.7109375" style="218" customWidth="1"/>
    <col min="6672" max="6672" width="9.28515625" style="218" customWidth="1"/>
    <col min="6673" max="6904" width="9" style="218"/>
    <col min="6905" max="6905" width="6.28515625" style="218" customWidth="1"/>
    <col min="6906" max="6906" width="10.140625" style="218" customWidth="1"/>
    <col min="6907" max="6907" width="29.42578125" style="218" customWidth="1"/>
    <col min="6908" max="6916" width="0" style="218" hidden="1" customWidth="1"/>
    <col min="6917" max="6917" width="14.7109375" style="218" customWidth="1"/>
    <col min="6918" max="6918" width="11" style="218" customWidth="1"/>
    <col min="6919" max="6919" width="11.140625" style="218" customWidth="1"/>
    <col min="6920" max="6920" width="9.7109375" style="218" customWidth="1"/>
    <col min="6921" max="6921" width="10.42578125" style="218" customWidth="1"/>
    <col min="6922" max="6923" width="9.5703125" style="218" customWidth="1"/>
    <col min="6924" max="6924" width="10.85546875" style="218" customWidth="1"/>
    <col min="6925" max="6925" width="9.42578125" style="218" customWidth="1"/>
    <col min="6926" max="6926" width="10.28515625" style="218" customWidth="1"/>
    <col min="6927" max="6927" width="9.7109375" style="218" customWidth="1"/>
    <col min="6928" max="6928" width="9.28515625" style="218" customWidth="1"/>
    <col min="6929" max="7160" width="9" style="218"/>
    <col min="7161" max="7161" width="6.28515625" style="218" customWidth="1"/>
    <col min="7162" max="7162" width="10.140625" style="218" customWidth="1"/>
    <col min="7163" max="7163" width="29.42578125" style="218" customWidth="1"/>
    <col min="7164" max="7172" width="0" style="218" hidden="1" customWidth="1"/>
    <col min="7173" max="7173" width="14.7109375" style="218" customWidth="1"/>
    <col min="7174" max="7174" width="11" style="218" customWidth="1"/>
    <col min="7175" max="7175" width="11.140625" style="218" customWidth="1"/>
    <col min="7176" max="7176" width="9.7109375" style="218" customWidth="1"/>
    <col min="7177" max="7177" width="10.42578125" style="218" customWidth="1"/>
    <col min="7178" max="7179" width="9.5703125" style="218" customWidth="1"/>
    <col min="7180" max="7180" width="10.85546875" style="218" customWidth="1"/>
    <col min="7181" max="7181" width="9.42578125" style="218" customWidth="1"/>
    <col min="7182" max="7182" width="10.28515625" style="218" customWidth="1"/>
    <col min="7183" max="7183" width="9.7109375" style="218" customWidth="1"/>
    <col min="7184" max="7184" width="9.28515625" style="218" customWidth="1"/>
    <col min="7185" max="7416" width="9" style="218"/>
    <col min="7417" max="7417" width="6.28515625" style="218" customWidth="1"/>
    <col min="7418" max="7418" width="10.140625" style="218" customWidth="1"/>
    <col min="7419" max="7419" width="29.42578125" style="218" customWidth="1"/>
    <col min="7420" max="7428" width="0" style="218" hidden="1" customWidth="1"/>
    <col min="7429" max="7429" width="14.7109375" style="218" customWidth="1"/>
    <col min="7430" max="7430" width="11" style="218" customWidth="1"/>
    <col min="7431" max="7431" width="11.140625" style="218" customWidth="1"/>
    <col min="7432" max="7432" width="9.7109375" style="218" customWidth="1"/>
    <col min="7433" max="7433" width="10.42578125" style="218" customWidth="1"/>
    <col min="7434" max="7435" width="9.5703125" style="218" customWidth="1"/>
    <col min="7436" max="7436" width="10.85546875" style="218" customWidth="1"/>
    <col min="7437" max="7437" width="9.42578125" style="218" customWidth="1"/>
    <col min="7438" max="7438" width="10.28515625" style="218" customWidth="1"/>
    <col min="7439" max="7439" width="9.7109375" style="218" customWidth="1"/>
    <col min="7440" max="7440" width="9.28515625" style="218" customWidth="1"/>
    <col min="7441" max="7672" width="9" style="218"/>
    <col min="7673" max="7673" width="6.28515625" style="218" customWidth="1"/>
    <col min="7674" max="7674" width="10.140625" style="218" customWidth="1"/>
    <col min="7675" max="7675" width="29.42578125" style="218" customWidth="1"/>
    <col min="7676" max="7684" width="0" style="218" hidden="1" customWidth="1"/>
    <col min="7685" max="7685" width="14.7109375" style="218" customWidth="1"/>
    <col min="7686" max="7686" width="11" style="218" customWidth="1"/>
    <col min="7687" max="7687" width="11.140625" style="218" customWidth="1"/>
    <col min="7688" max="7688" width="9.7109375" style="218" customWidth="1"/>
    <col min="7689" max="7689" width="10.42578125" style="218" customWidth="1"/>
    <col min="7690" max="7691" width="9.5703125" style="218" customWidth="1"/>
    <col min="7692" max="7692" width="10.85546875" style="218" customWidth="1"/>
    <col min="7693" max="7693" width="9.42578125" style="218" customWidth="1"/>
    <col min="7694" max="7694" width="10.28515625" style="218" customWidth="1"/>
    <col min="7695" max="7695" width="9.7109375" style="218" customWidth="1"/>
    <col min="7696" max="7696" width="9.28515625" style="218" customWidth="1"/>
    <col min="7697" max="7928" width="9" style="218"/>
    <col min="7929" max="7929" width="6.28515625" style="218" customWidth="1"/>
    <col min="7930" max="7930" width="10.140625" style="218" customWidth="1"/>
    <col min="7931" max="7931" width="29.42578125" style="218" customWidth="1"/>
    <col min="7932" max="7940" width="0" style="218" hidden="1" customWidth="1"/>
    <col min="7941" max="7941" width="14.7109375" style="218" customWidth="1"/>
    <col min="7942" max="7942" width="11" style="218" customWidth="1"/>
    <col min="7943" max="7943" width="11.140625" style="218" customWidth="1"/>
    <col min="7944" max="7944" width="9.7109375" style="218" customWidth="1"/>
    <col min="7945" max="7945" width="10.42578125" style="218" customWidth="1"/>
    <col min="7946" max="7947" width="9.5703125" style="218" customWidth="1"/>
    <col min="7948" max="7948" width="10.85546875" style="218" customWidth="1"/>
    <col min="7949" max="7949" width="9.42578125" style="218" customWidth="1"/>
    <col min="7950" max="7950" width="10.28515625" style="218" customWidth="1"/>
    <col min="7951" max="7951" width="9.7109375" style="218" customWidth="1"/>
    <col min="7952" max="7952" width="9.28515625" style="218" customWidth="1"/>
    <col min="7953" max="8184" width="9" style="218"/>
    <col min="8185" max="8185" width="6.28515625" style="218" customWidth="1"/>
    <col min="8186" max="8186" width="10.140625" style="218" customWidth="1"/>
    <col min="8187" max="8187" width="29.42578125" style="218" customWidth="1"/>
    <col min="8188" max="8196" width="0" style="218" hidden="1" customWidth="1"/>
    <col min="8197" max="8197" width="14.7109375" style="218" customWidth="1"/>
    <col min="8198" max="8198" width="11" style="218" customWidth="1"/>
    <col min="8199" max="8199" width="11.140625" style="218" customWidth="1"/>
    <col min="8200" max="8200" width="9.7109375" style="218" customWidth="1"/>
    <col min="8201" max="8201" width="10.42578125" style="218" customWidth="1"/>
    <col min="8202" max="8203" width="9.5703125" style="218" customWidth="1"/>
    <col min="8204" max="8204" width="10.85546875" style="218" customWidth="1"/>
    <col min="8205" max="8205" width="9.42578125" style="218" customWidth="1"/>
    <col min="8206" max="8206" width="10.28515625" style="218" customWidth="1"/>
    <col min="8207" max="8207" width="9.7109375" style="218" customWidth="1"/>
    <col min="8208" max="8208" width="9.28515625" style="218" customWidth="1"/>
    <col min="8209" max="8440" width="9" style="218"/>
    <col min="8441" max="8441" width="6.28515625" style="218" customWidth="1"/>
    <col min="8442" max="8442" width="10.140625" style="218" customWidth="1"/>
    <col min="8443" max="8443" width="29.42578125" style="218" customWidth="1"/>
    <col min="8444" max="8452" width="0" style="218" hidden="1" customWidth="1"/>
    <col min="8453" max="8453" width="14.7109375" style="218" customWidth="1"/>
    <col min="8454" max="8454" width="11" style="218" customWidth="1"/>
    <col min="8455" max="8455" width="11.140625" style="218" customWidth="1"/>
    <col min="8456" max="8456" width="9.7109375" style="218" customWidth="1"/>
    <col min="8457" max="8457" width="10.42578125" style="218" customWidth="1"/>
    <col min="8458" max="8459" width="9.5703125" style="218" customWidth="1"/>
    <col min="8460" max="8460" width="10.85546875" style="218" customWidth="1"/>
    <col min="8461" max="8461" width="9.42578125" style="218" customWidth="1"/>
    <col min="8462" max="8462" width="10.28515625" style="218" customWidth="1"/>
    <col min="8463" max="8463" width="9.7109375" style="218" customWidth="1"/>
    <col min="8464" max="8464" width="9.28515625" style="218" customWidth="1"/>
    <col min="8465" max="8696" width="9" style="218"/>
    <col min="8697" max="8697" width="6.28515625" style="218" customWidth="1"/>
    <col min="8698" max="8698" width="10.140625" style="218" customWidth="1"/>
    <col min="8699" max="8699" width="29.42578125" style="218" customWidth="1"/>
    <col min="8700" max="8708" width="0" style="218" hidden="1" customWidth="1"/>
    <col min="8709" max="8709" width="14.7109375" style="218" customWidth="1"/>
    <col min="8710" max="8710" width="11" style="218" customWidth="1"/>
    <col min="8711" max="8711" width="11.140625" style="218" customWidth="1"/>
    <col min="8712" max="8712" width="9.7109375" style="218" customWidth="1"/>
    <col min="8713" max="8713" width="10.42578125" style="218" customWidth="1"/>
    <col min="8714" max="8715" width="9.5703125" style="218" customWidth="1"/>
    <col min="8716" max="8716" width="10.85546875" style="218" customWidth="1"/>
    <col min="8717" max="8717" width="9.42578125" style="218" customWidth="1"/>
    <col min="8718" max="8718" width="10.28515625" style="218" customWidth="1"/>
    <col min="8719" max="8719" width="9.7109375" style="218" customWidth="1"/>
    <col min="8720" max="8720" width="9.28515625" style="218" customWidth="1"/>
    <col min="8721" max="8952" width="9" style="218"/>
    <col min="8953" max="8953" width="6.28515625" style="218" customWidth="1"/>
    <col min="8954" max="8954" width="10.140625" style="218" customWidth="1"/>
    <col min="8955" max="8955" width="29.42578125" style="218" customWidth="1"/>
    <col min="8956" max="8964" width="0" style="218" hidden="1" customWidth="1"/>
    <col min="8965" max="8965" width="14.7109375" style="218" customWidth="1"/>
    <col min="8966" max="8966" width="11" style="218" customWidth="1"/>
    <col min="8967" max="8967" width="11.140625" style="218" customWidth="1"/>
    <col min="8968" max="8968" width="9.7109375" style="218" customWidth="1"/>
    <col min="8969" max="8969" width="10.42578125" style="218" customWidth="1"/>
    <col min="8970" max="8971" width="9.5703125" style="218" customWidth="1"/>
    <col min="8972" max="8972" width="10.85546875" style="218" customWidth="1"/>
    <col min="8973" max="8973" width="9.42578125" style="218" customWidth="1"/>
    <col min="8974" max="8974" width="10.28515625" style="218" customWidth="1"/>
    <col min="8975" max="8975" width="9.7109375" style="218" customWidth="1"/>
    <col min="8976" max="8976" width="9.28515625" style="218" customWidth="1"/>
    <col min="8977" max="9208" width="9" style="218"/>
    <col min="9209" max="9209" width="6.28515625" style="218" customWidth="1"/>
    <col min="9210" max="9210" width="10.140625" style="218" customWidth="1"/>
    <col min="9211" max="9211" width="29.42578125" style="218" customWidth="1"/>
    <col min="9212" max="9220" width="0" style="218" hidden="1" customWidth="1"/>
    <col min="9221" max="9221" width="14.7109375" style="218" customWidth="1"/>
    <col min="9222" max="9222" width="11" style="218" customWidth="1"/>
    <col min="9223" max="9223" width="11.140625" style="218" customWidth="1"/>
    <col min="9224" max="9224" width="9.7109375" style="218" customWidth="1"/>
    <col min="9225" max="9225" width="10.42578125" style="218" customWidth="1"/>
    <col min="9226" max="9227" width="9.5703125" style="218" customWidth="1"/>
    <col min="9228" max="9228" width="10.85546875" style="218" customWidth="1"/>
    <col min="9229" max="9229" width="9.42578125" style="218" customWidth="1"/>
    <col min="9230" max="9230" width="10.28515625" style="218" customWidth="1"/>
    <col min="9231" max="9231" width="9.7109375" style="218" customWidth="1"/>
    <col min="9232" max="9232" width="9.28515625" style="218" customWidth="1"/>
    <col min="9233" max="9464" width="9" style="218"/>
    <col min="9465" max="9465" width="6.28515625" style="218" customWidth="1"/>
    <col min="9466" max="9466" width="10.140625" style="218" customWidth="1"/>
    <col min="9467" max="9467" width="29.42578125" style="218" customWidth="1"/>
    <col min="9468" max="9476" width="0" style="218" hidden="1" customWidth="1"/>
    <col min="9477" max="9477" width="14.7109375" style="218" customWidth="1"/>
    <col min="9478" max="9478" width="11" style="218" customWidth="1"/>
    <col min="9479" max="9479" width="11.140625" style="218" customWidth="1"/>
    <col min="9480" max="9480" width="9.7109375" style="218" customWidth="1"/>
    <col min="9481" max="9481" width="10.42578125" style="218" customWidth="1"/>
    <col min="9482" max="9483" width="9.5703125" style="218" customWidth="1"/>
    <col min="9484" max="9484" width="10.85546875" style="218" customWidth="1"/>
    <col min="9485" max="9485" width="9.42578125" style="218" customWidth="1"/>
    <col min="9486" max="9486" width="10.28515625" style="218" customWidth="1"/>
    <col min="9487" max="9487" width="9.7109375" style="218" customWidth="1"/>
    <col min="9488" max="9488" width="9.28515625" style="218" customWidth="1"/>
    <col min="9489" max="9720" width="9" style="218"/>
    <col min="9721" max="9721" width="6.28515625" style="218" customWidth="1"/>
    <col min="9722" max="9722" width="10.140625" style="218" customWidth="1"/>
    <col min="9723" max="9723" width="29.42578125" style="218" customWidth="1"/>
    <col min="9724" max="9732" width="0" style="218" hidden="1" customWidth="1"/>
    <col min="9733" max="9733" width="14.7109375" style="218" customWidth="1"/>
    <col min="9734" max="9734" width="11" style="218" customWidth="1"/>
    <col min="9735" max="9735" width="11.140625" style="218" customWidth="1"/>
    <col min="9736" max="9736" width="9.7109375" style="218" customWidth="1"/>
    <col min="9737" max="9737" width="10.42578125" style="218" customWidth="1"/>
    <col min="9738" max="9739" width="9.5703125" style="218" customWidth="1"/>
    <col min="9740" max="9740" width="10.85546875" style="218" customWidth="1"/>
    <col min="9741" max="9741" width="9.42578125" style="218" customWidth="1"/>
    <col min="9742" max="9742" width="10.28515625" style="218" customWidth="1"/>
    <col min="9743" max="9743" width="9.7109375" style="218" customWidth="1"/>
    <col min="9744" max="9744" width="9.28515625" style="218" customWidth="1"/>
    <col min="9745" max="9976" width="9" style="218"/>
    <col min="9977" max="9977" width="6.28515625" style="218" customWidth="1"/>
    <col min="9978" max="9978" width="10.140625" style="218" customWidth="1"/>
    <col min="9979" max="9979" width="29.42578125" style="218" customWidth="1"/>
    <col min="9980" max="9988" width="0" style="218" hidden="1" customWidth="1"/>
    <col min="9989" max="9989" width="14.7109375" style="218" customWidth="1"/>
    <col min="9990" max="9990" width="11" style="218" customWidth="1"/>
    <col min="9991" max="9991" width="11.140625" style="218" customWidth="1"/>
    <col min="9992" max="9992" width="9.7109375" style="218" customWidth="1"/>
    <col min="9993" max="9993" width="10.42578125" style="218" customWidth="1"/>
    <col min="9994" max="9995" width="9.5703125" style="218" customWidth="1"/>
    <col min="9996" max="9996" width="10.85546875" style="218" customWidth="1"/>
    <col min="9997" max="9997" width="9.42578125" style="218" customWidth="1"/>
    <col min="9998" max="9998" width="10.28515625" style="218" customWidth="1"/>
    <col min="9999" max="9999" width="9.7109375" style="218" customWidth="1"/>
    <col min="10000" max="10000" width="9.28515625" style="218" customWidth="1"/>
    <col min="10001" max="10232" width="9" style="218"/>
    <col min="10233" max="10233" width="6.28515625" style="218" customWidth="1"/>
    <col min="10234" max="10234" width="10.140625" style="218" customWidth="1"/>
    <col min="10235" max="10235" width="29.42578125" style="218" customWidth="1"/>
    <col min="10236" max="10244" width="0" style="218" hidden="1" customWidth="1"/>
    <col min="10245" max="10245" width="14.7109375" style="218" customWidth="1"/>
    <col min="10246" max="10246" width="11" style="218" customWidth="1"/>
    <col min="10247" max="10247" width="11.140625" style="218" customWidth="1"/>
    <col min="10248" max="10248" width="9.7109375" style="218" customWidth="1"/>
    <col min="10249" max="10249" width="10.42578125" style="218" customWidth="1"/>
    <col min="10250" max="10251" width="9.5703125" style="218" customWidth="1"/>
    <col min="10252" max="10252" width="10.85546875" style="218" customWidth="1"/>
    <col min="10253" max="10253" width="9.42578125" style="218" customWidth="1"/>
    <col min="10254" max="10254" width="10.28515625" style="218" customWidth="1"/>
    <col min="10255" max="10255" width="9.7109375" style="218" customWidth="1"/>
    <col min="10256" max="10256" width="9.28515625" style="218" customWidth="1"/>
    <col min="10257" max="10488" width="9" style="218"/>
    <col min="10489" max="10489" width="6.28515625" style="218" customWidth="1"/>
    <col min="10490" max="10490" width="10.140625" style="218" customWidth="1"/>
    <col min="10491" max="10491" width="29.42578125" style="218" customWidth="1"/>
    <col min="10492" max="10500" width="0" style="218" hidden="1" customWidth="1"/>
    <col min="10501" max="10501" width="14.7109375" style="218" customWidth="1"/>
    <col min="10502" max="10502" width="11" style="218" customWidth="1"/>
    <col min="10503" max="10503" width="11.140625" style="218" customWidth="1"/>
    <col min="10504" max="10504" width="9.7109375" style="218" customWidth="1"/>
    <col min="10505" max="10505" width="10.42578125" style="218" customWidth="1"/>
    <col min="10506" max="10507" width="9.5703125" style="218" customWidth="1"/>
    <col min="10508" max="10508" width="10.85546875" style="218" customWidth="1"/>
    <col min="10509" max="10509" width="9.42578125" style="218" customWidth="1"/>
    <col min="10510" max="10510" width="10.28515625" style="218" customWidth="1"/>
    <col min="10511" max="10511" width="9.7109375" style="218" customWidth="1"/>
    <col min="10512" max="10512" width="9.28515625" style="218" customWidth="1"/>
    <col min="10513" max="10744" width="9" style="218"/>
    <col min="10745" max="10745" width="6.28515625" style="218" customWidth="1"/>
    <col min="10746" max="10746" width="10.140625" style="218" customWidth="1"/>
    <col min="10747" max="10747" width="29.42578125" style="218" customWidth="1"/>
    <col min="10748" max="10756" width="0" style="218" hidden="1" customWidth="1"/>
    <col min="10757" max="10757" width="14.7109375" style="218" customWidth="1"/>
    <col min="10758" max="10758" width="11" style="218" customWidth="1"/>
    <col min="10759" max="10759" width="11.140625" style="218" customWidth="1"/>
    <col min="10760" max="10760" width="9.7109375" style="218" customWidth="1"/>
    <col min="10761" max="10761" width="10.42578125" style="218" customWidth="1"/>
    <col min="10762" max="10763" width="9.5703125" style="218" customWidth="1"/>
    <col min="10764" max="10764" width="10.85546875" style="218" customWidth="1"/>
    <col min="10765" max="10765" width="9.42578125" style="218" customWidth="1"/>
    <col min="10766" max="10766" width="10.28515625" style="218" customWidth="1"/>
    <col min="10767" max="10767" width="9.7109375" style="218" customWidth="1"/>
    <col min="10768" max="10768" width="9.28515625" style="218" customWidth="1"/>
    <col min="10769" max="11000" width="9" style="218"/>
    <col min="11001" max="11001" width="6.28515625" style="218" customWidth="1"/>
    <col min="11002" max="11002" width="10.140625" style="218" customWidth="1"/>
    <col min="11003" max="11003" width="29.42578125" style="218" customWidth="1"/>
    <col min="11004" max="11012" width="0" style="218" hidden="1" customWidth="1"/>
    <col min="11013" max="11013" width="14.7109375" style="218" customWidth="1"/>
    <col min="11014" max="11014" width="11" style="218" customWidth="1"/>
    <col min="11015" max="11015" width="11.140625" style="218" customWidth="1"/>
    <col min="11016" max="11016" width="9.7109375" style="218" customWidth="1"/>
    <col min="11017" max="11017" width="10.42578125" style="218" customWidth="1"/>
    <col min="11018" max="11019" width="9.5703125" style="218" customWidth="1"/>
    <col min="11020" max="11020" width="10.85546875" style="218" customWidth="1"/>
    <col min="11021" max="11021" width="9.42578125" style="218" customWidth="1"/>
    <col min="11022" max="11022" width="10.28515625" style="218" customWidth="1"/>
    <col min="11023" max="11023" width="9.7109375" style="218" customWidth="1"/>
    <col min="11024" max="11024" width="9.28515625" style="218" customWidth="1"/>
    <col min="11025" max="11256" width="9" style="218"/>
    <col min="11257" max="11257" width="6.28515625" style="218" customWidth="1"/>
    <col min="11258" max="11258" width="10.140625" style="218" customWidth="1"/>
    <col min="11259" max="11259" width="29.42578125" style="218" customWidth="1"/>
    <col min="11260" max="11268" width="0" style="218" hidden="1" customWidth="1"/>
    <col min="11269" max="11269" width="14.7109375" style="218" customWidth="1"/>
    <col min="11270" max="11270" width="11" style="218" customWidth="1"/>
    <col min="11271" max="11271" width="11.140625" style="218" customWidth="1"/>
    <col min="11272" max="11272" width="9.7109375" style="218" customWidth="1"/>
    <col min="11273" max="11273" width="10.42578125" style="218" customWidth="1"/>
    <col min="11274" max="11275" width="9.5703125" style="218" customWidth="1"/>
    <col min="11276" max="11276" width="10.85546875" style="218" customWidth="1"/>
    <col min="11277" max="11277" width="9.42578125" style="218" customWidth="1"/>
    <col min="11278" max="11278" width="10.28515625" style="218" customWidth="1"/>
    <col min="11279" max="11279" width="9.7109375" style="218" customWidth="1"/>
    <col min="11280" max="11280" width="9.28515625" style="218" customWidth="1"/>
    <col min="11281" max="11512" width="9" style="218"/>
    <col min="11513" max="11513" width="6.28515625" style="218" customWidth="1"/>
    <col min="11514" max="11514" width="10.140625" style="218" customWidth="1"/>
    <col min="11515" max="11515" width="29.42578125" style="218" customWidth="1"/>
    <col min="11516" max="11524" width="0" style="218" hidden="1" customWidth="1"/>
    <col min="11525" max="11525" width="14.7109375" style="218" customWidth="1"/>
    <col min="11526" max="11526" width="11" style="218" customWidth="1"/>
    <col min="11527" max="11527" width="11.140625" style="218" customWidth="1"/>
    <col min="11528" max="11528" width="9.7109375" style="218" customWidth="1"/>
    <col min="11529" max="11529" width="10.42578125" style="218" customWidth="1"/>
    <col min="11530" max="11531" width="9.5703125" style="218" customWidth="1"/>
    <col min="11532" max="11532" width="10.85546875" style="218" customWidth="1"/>
    <col min="11533" max="11533" width="9.42578125" style="218" customWidth="1"/>
    <col min="11534" max="11534" width="10.28515625" style="218" customWidth="1"/>
    <col min="11535" max="11535" width="9.7109375" style="218" customWidth="1"/>
    <col min="11536" max="11536" width="9.28515625" style="218" customWidth="1"/>
    <col min="11537" max="11768" width="9" style="218"/>
    <col min="11769" max="11769" width="6.28515625" style="218" customWidth="1"/>
    <col min="11770" max="11770" width="10.140625" style="218" customWidth="1"/>
    <col min="11771" max="11771" width="29.42578125" style="218" customWidth="1"/>
    <col min="11772" max="11780" width="0" style="218" hidden="1" customWidth="1"/>
    <col min="11781" max="11781" width="14.7109375" style="218" customWidth="1"/>
    <col min="11782" max="11782" width="11" style="218" customWidth="1"/>
    <col min="11783" max="11783" width="11.140625" style="218" customWidth="1"/>
    <col min="11784" max="11784" width="9.7109375" style="218" customWidth="1"/>
    <col min="11785" max="11785" width="10.42578125" style="218" customWidth="1"/>
    <col min="11786" max="11787" width="9.5703125" style="218" customWidth="1"/>
    <col min="11788" max="11788" width="10.85546875" style="218" customWidth="1"/>
    <col min="11789" max="11789" width="9.42578125" style="218" customWidth="1"/>
    <col min="11790" max="11790" width="10.28515625" style="218" customWidth="1"/>
    <col min="11791" max="11791" width="9.7109375" style="218" customWidth="1"/>
    <col min="11792" max="11792" width="9.28515625" style="218" customWidth="1"/>
    <col min="11793" max="12024" width="9" style="218"/>
    <col min="12025" max="12025" width="6.28515625" style="218" customWidth="1"/>
    <col min="12026" max="12026" width="10.140625" style="218" customWidth="1"/>
    <col min="12027" max="12027" width="29.42578125" style="218" customWidth="1"/>
    <col min="12028" max="12036" width="0" style="218" hidden="1" customWidth="1"/>
    <col min="12037" max="12037" width="14.7109375" style="218" customWidth="1"/>
    <col min="12038" max="12038" width="11" style="218" customWidth="1"/>
    <col min="12039" max="12039" width="11.140625" style="218" customWidth="1"/>
    <col min="12040" max="12040" width="9.7109375" style="218" customWidth="1"/>
    <col min="12041" max="12041" width="10.42578125" style="218" customWidth="1"/>
    <col min="12042" max="12043" width="9.5703125" style="218" customWidth="1"/>
    <col min="12044" max="12044" width="10.85546875" style="218" customWidth="1"/>
    <col min="12045" max="12045" width="9.42578125" style="218" customWidth="1"/>
    <col min="12046" max="12046" width="10.28515625" style="218" customWidth="1"/>
    <col min="12047" max="12047" width="9.7109375" style="218" customWidth="1"/>
    <col min="12048" max="12048" width="9.28515625" style="218" customWidth="1"/>
    <col min="12049" max="12280" width="9" style="218"/>
    <col min="12281" max="12281" width="6.28515625" style="218" customWidth="1"/>
    <col min="12282" max="12282" width="10.140625" style="218" customWidth="1"/>
    <col min="12283" max="12283" width="29.42578125" style="218" customWidth="1"/>
    <col min="12284" max="12292" width="0" style="218" hidden="1" customWidth="1"/>
    <col min="12293" max="12293" width="14.7109375" style="218" customWidth="1"/>
    <col min="12294" max="12294" width="11" style="218" customWidth="1"/>
    <col min="12295" max="12295" width="11.140625" style="218" customWidth="1"/>
    <col min="12296" max="12296" width="9.7109375" style="218" customWidth="1"/>
    <col min="12297" max="12297" width="10.42578125" style="218" customWidth="1"/>
    <col min="12298" max="12299" width="9.5703125" style="218" customWidth="1"/>
    <col min="12300" max="12300" width="10.85546875" style="218" customWidth="1"/>
    <col min="12301" max="12301" width="9.42578125" style="218" customWidth="1"/>
    <col min="12302" max="12302" width="10.28515625" style="218" customWidth="1"/>
    <col min="12303" max="12303" width="9.7109375" style="218" customWidth="1"/>
    <col min="12304" max="12304" width="9.28515625" style="218" customWidth="1"/>
    <col min="12305" max="12536" width="9" style="218"/>
    <col min="12537" max="12537" width="6.28515625" style="218" customWidth="1"/>
    <col min="12538" max="12538" width="10.140625" style="218" customWidth="1"/>
    <col min="12539" max="12539" width="29.42578125" style="218" customWidth="1"/>
    <col min="12540" max="12548" width="0" style="218" hidden="1" customWidth="1"/>
    <col min="12549" max="12549" width="14.7109375" style="218" customWidth="1"/>
    <col min="12550" max="12550" width="11" style="218" customWidth="1"/>
    <col min="12551" max="12551" width="11.140625" style="218" customWidth="1"/>
    <col min="12552" max="12552" width="9.7109375" style="218" customWidth="1"/>
    <col min="12553" max="12553" width="10.42578125" style="218" customWidth="1"/>
    <col min="12554" max="12555" width="9.5703125" style="218" customWidth="1"/>
    <col min="12556" max="12556" width="10.85546875" style="218" customWidth="1"/>
    <col min="12557" max="12557" width="9.42578125" style="218" customWidth="1"/>
    <col min="12558" max="12558" width="10.28515625" style="218" customWidth="1"/>
    <col min="12559" max="12559" width="9.7109375" style="218" customWidth="1"/>
    <col min="12560" max="12560" width="9.28515625" style="218" customWidth="1"/>
    <col min="12561" max="12792" width="9" style="218"/>
    <col min="12793" max="12793" width="6.28515625" style="218" customWidth="1"/>
    <col min="12794" max="12794" width="10.140625" style="218" customWidth="1"/>
    <col min="12795" max="12795" width="29.42578125" style="218" customWidth="1"/>
    <col min="12796" max="12804" width="0" style="218" hidden="1" customWidth="1"/>
    <col min="12805" max="12805" width="14.7109375" style="218" customWidth="1"/>
    <col min="12806" max="12806" width="11" style="218" customWidth="1"/>
    <col min="12807" max="12807" width="11.140625" style="218" customWidth="1"/>
    <col min="12808" max="12808" width="9.7109375" style="218" customWidth="1"/>
    <col min="12809" max="12809" width="10.42578125" style="218" customWidth="1"/>
    <col min="12810" max="12811" width="9.5703125" style="218" customWidth="1"/>
    <col min="12812" max="12812" width="10.85546875" style="218" customWidth="1"/>
    <col min="12813" max="12813" width="9.42578125" style="218" customWidth="1"/>
    <col min="12814" max="12814" width="10.28515625" style="218" customWidth="1"/>
    <col min="12815" max="12815" width="9.7109375" style="218" customWidth="1"/>
    <col min="12816" max="12816" width="9.28515625" style="218" customWidth="1"/>
    <col min="12817" max="13048" width="9" style="218"/>
    <col min="13049" max="13049" width="6.28515625" style="218" customWidth="1"/>
    <col min="13050" max="13050" width="10.140625" style="218" customWidth="1"/>
    <col min="13051" max="13051" width="29.42578125" style="218" customWidth="1"/>
    <col min="13052" max="13060" width="0" style="218" hidden="1" customWidth="1"/>
    <col min="13061" max="13061" width="14.7109375" style="218" customWidth="1"/>
    <col min="13062" max="13062" width="11" style="218" customWidth="1"/>
    <col min="13063" max="13063" width="11.140625" style="218" customWidth="1"/>
    <col min="13064" max="13064" width="9.7109375" style="218" customWidth="1"/>
    <col min="13065" max="13065" width="10.42578125" style="218" customWidth="1"/>
    <col min="13066" max="13067" width="9.5703125" style="218" customWidth="1"/>
    <col min="13068" max="13068" width="10.85546875" style="218" customWidth="1"/>
    <col min="13069" max="13069" width="9.42578125" style="218" customWidth="1"/>
    <col min="13070" max="13070" width="10.28515625" style="218" customWidth="1"/>
    <col min="13071" max="13071" width="9.7109375" style="218" customWidth="1"/>
    <col min="13072" max="13072" width="9.28515625" style="218" customWidth="1"/>
    <col min="13073" max="13304" width="9" style="218"/>
    <col min="13305" max="13305" width="6.28515625" style="218" customWidth="1"/>
    <col min="13306" max="13306" width="10.140625" style="218" customWidth="1"/>
    <col min="13307" max="13307" width="29.42578125" style="218" customWidth="1"/>
    <col min="13308" max="13316" width="0" style="218" hidden="1" customWidth="1"/>
    <col min="13317" max="13317" width="14.7109375" style="218" customWidth="1"/>
    <col min="13318" max="13318" width="11" style="218" customWidth="1"/>
    <col min="13319" max="13319" width="11.140625" style="218" customWidth="1"/>
    <col min="13320" max="13320" width="9.7109375" style="218" customWidth="1"/>
    <col min="13321" max="13321" width="10.42578125" style="218" customWidth="1"/>
    <col min="13322" max="13323" width="9.5703125" style="218" customWidth="1"/>
    <col min="13324" max="13324" width="10.85546875" style="218" customWidth="1"/>
    <col min="13325" max="13325" width="9.42578125" style="218" customWidth="1"/>
    <col min="13326" max="13326" width="10.28515625" style="218" customWidth="1"/>
    <col min="13327" max="13327" width="9.7109375" style="218" customWidth="1"/>
    <col min="13328" max="13328" width="9.28515625" style="218" customWidth="1"/>
    <col min="13329" max="13560" width="9" style="218"/>
    <col min="13561" max="13561" width="6.28515625" style="218" customWidth="1"/>
    <col min="13562" max="13562" width="10.140625" style="218" customWidth="1"/>
    <col min="13563" max="13563" width="29.42578125" style="218" customWidth="1"/>
    <col min="13564" max="13572" width="0" style="218" hidden="1" customWidth="1"/>
    <col min="13573" max="13573" width="14.7109375" style="218" customWidth="1"/>
    <col min="13574" max="13574" width="11" style="218" customWidth="1"/>
    <col min="13575" max="13575" width="11.140625" style="218" customWidth="1"/>
    <col min="13576" max="13576" width="9.7109375" style="218" customWidth="1"/>
    <col min="13577" max="13577" width="10.42578125" style="218" customWidth="1"/>
    <col min="13578" max="13579" width="9.5703125" style="218" customWidth="1"/>
    <col min="13580" max="13580" width="10.85546875" style="218" customWidth="1"/>
    <col min="13581" max="13581" width="9.42578125" style="218" customWidth="1"/>
    <col min="13582" max="13582" width="10.28515625" style="218" customWidth="1"/>
    <col min="13583" max="13583" width="9.7109375" style="218" customWidth="1"/>
    <col min="13584" max="13584" width="9.28515625" style="218" customWidth="1"/>
    <col min="13585" max="13816" width="9" style="218"/>
    <col min="13817" max="13817" width="6.28515625" style="218" customWidth="1"/>
    <col min="13818" max="13818" width="10.140625" style="218" customWidth="1"/>
    <col min="13819" max="13819" width="29.42578125" style="218" customWidth="1"/>
    <col min="13820" max="13828" width="0" style="218" hidden="1" customWidth="1"/>
    <col min="13829" max="13829" width="14.7109375" style="218" customWidth="1"/>
    <col min="13830" max="13830" width="11" style="218" customWidth="1"/>
    <col min="13831" max="13831" width="11.140625" style="218" customWidth="1"/>
    <col min="13832" max="13832" width="9.7109375" style="218" customWidth="1"/>
    <col min="13833" max="13833" width="10.42578125" style="218" customWidth="1"/>
    <col min="13834" max="13835" width="9.5703125" style="218" customWidth="1"/>
    <col min="13836" max="13836" width="10.85546875" style="218" customWidth="1"/>
    <col min="13837" max="13837" width="9.42578125" style="218" customWidth="1"/>
    <col min="13838" max="13838" width="10.28515625" style="218" customWidth="1"/>
    <col min="13839" max="13839" width="9.7109375" style="218" customWidth="1"/>
    <col min="13840" max="13840" width="9.28515625" style="218" customWidth="1"/>
    <col min="13841" max="14072" width="9" style="218"/>
    <col min="14073" max="14073" width="6.28515625" style="218" customWidth="1"/>
    <col min="14074" max="14074" width="10.140625" style="218" customWidth="1"/>
    <col min="14075" max="14075" width="29.42578125" style="218" customWidth="1"/>
    <col min="14076" max="14084" width="0" style="218" hidden="1" customWidth="1"/>
    <col min="14085" max="14085" width="14.7109375" style="218" customWidth="1"/>
    <col min="14086" max="14086" width="11" style="218" customWidth="1"/>
    <col min="14087" max="14087" width="11.140625" style="218" customWidth="1"/>
    <col min="14088" max="14088" width="9.7109375" style="218" customWidth="1"/>
    <col min="14089" max="14089" width="10.42578125" style="218" customWidth="1"/>
    <col min="14090" max="14091" width="9.5703125" style="218" customWidth="1"/>
    <col min="14092" max="14092" width="10.85546875" style="218" customWidth="1"/>
    <col min="14093" max="14093" width="9.42578125" style="218" customWidth="1"/>
    <col min="14094" max="14094" width="10.28515625" style="218" customWidth="1"/>
    <col min="14095" max="14095" width="9.7109375" style="218" customWidth="1"/>
    <col min="14096" max="14096" width="9.28515625" style="218" customWidth="1"/>
    <col min="14097" max="14328" width="9" style="218"/>
    <col min="14329" max="14329" width="6.28515625" style="218" customWidth="1"/>
    <col min="14330" max="14330" width="10.140625" style="218" customWidth="1"/>
    <col min="14331" max="14331" width="29.42578125" style="218" customWidth="1"/>
    <col min="14332" max="14340" width="0" style="218" hidden="1" customWidth="1"/>
    <col min="14341" max="14341" width="14.7109375" style="218" customWidth="1"/>
    <col min="14342" max="14342" width="11" style="218" customWidth="1"/>
    <col min="14343" max="14343" width="11.140625" style="218" customWidth="1"/>
    <col min="14344" max="14344" width="9.7109375" style="218" customWidth="1"/>
    <col min="14345" max="14345" width="10.42578125" style="218" customWidth="1"/>
    <col min="14346" max="14347" width="9.5703125" style="218" customWidth="1"/>
    <col min="14348" max="14348" width="10.85546875" style="218" customWidth="1"/>
    <col min="14349" max="14349" width="9.42578125" style="218" customWidth="1"/>
    <col min="14350" max="14350" width="10.28515625" style="218" customWidth="1"/>
    <col min="14351" max="14351" width="9.7109375" style="218" customWidth="1"/>
    <col min="14352" max="14352" width="9.28515625" style="218" customWidth="1"/>
    <col min="14353" max="14584" width="9" style="218"/>
    <col min="14585" max="14585" width="6.28515625" style="218" customWidth="1"/>
    <col min="14586" max="14586" width="10.140625" style="218" customWidth="1"/>
    <col min="14587" max="14587" width="29.42578125" style="218" customWidth="1"/>
    <col min="14588" max="14596" width="0" style="218" hidden="1" customWidth="1"/>
    <col min="14597" max="14597" width="14.7109375" style="218" customWidth="1"/>
    <col min="14598" max="14598" width="11" style="218" customWidth="1"/>
    <col min="14599" max="14599" width="11.140625" style="218" customWidth="1"/>
    <col min="14600" max="14600" width="9.7109375" style="218" customWidth="1"/>
    <col min="14601" max="14601" width="10.42578125" style="218" customWidth="1"/>
    <col min="14602" max="14603" width="9.5703125" style="218" customWidth="1"/>
    <col min="14604" max="14604" width="10.85546875" style="218" customWidth="1"/>
    <col min="14605" max="14605" width="9.42578125" style="218" customWidth="1"/>
    <col min="14606" max="14606" width="10.28515625" style="218" customWidth="1"/>
    <col min="14607" max="14607" width="9.7109375" style="218" customWidth="1"/>
    <col min="14608" max="14608" width="9.28515625" style="218" customWidth="1"/>
    <col min="14609" max="14840" width="9" style="218"/>
    <col min="14841" max="14841" width="6.28515625" style="218" customWidth="1"/>
    <col min="14842" max="14842" width="10.140625" style="218" customWidth="1"/>
    <col min="14843" max="14843" width="29.42578125" style="218" customWidth="1"/>
    <col min="14844" max="14852" width="0" style="218" hidden="1" customWidth="1"/>
    <col min="14853" max="14853" width="14.7109375" style="218" customWidth="1"/>
    <col min="14854" max="14854" width="11" style="218" customWidth="1"/>
    <col min="14855" max="14855" width="11.140625" style="218" customWidth="1"/>
    <col min="14856" max="14856" width="9.7109375" style="218" customWidth="1"/>
    <col min="14857" max="14857" width="10.42578125" style="218" customWidth="1"/>
    <col min="14858" max="14859" width="9.5703125" style="218" customWidth="1"/>
    <col min="14860" max="14860" width="10.85546875" style="218" customWidth="1"/>
    <col min="14861" max="14861" width="9.42578125" style="218" customWidth="1"/>
    <col min="14862" max="14862" width="10.28515625" style="218" customWidth="1"/>
    <col min="14863" max="14863" width="9.7109375" style="218" customWidth="1"/>
    <col min="14864" max="14864" width="9.28515625" style="218" customWidth="1"/>
    <col min="14865" max="15096" width="9" style="218"/>
    <col min="15097" max="15097" width="6.28515625" style="218" customWidth="1"/>
    <col min="15098" max="15098" width="10.140625" style="218" customWidth="1"/>
    <col min="15099" max="15099" width="29.42578125" style="218" customWidth="1"/>
    <col min="15100" max="15108" width="0" style="218" hidden="1" customWidth="1"/>
    <col min="15109" max="15109" width="14.7109375" style="218" customWidth="1"/>
    <col min="15110" max="15110" width="11" style="218" customWidth="1"/>
    <col min="15111" max="15111" width="11.140625" style="218" customWidth="1"/>
    <col min="15112" max="15112" width="9.7109375" style="218" customWidth="1"/>
    <col min="15113" max="15113" width="10.42578125" style="218" customWidth="1"/>
    <col min="15114" max="15115" width="9.5703125" style="218" customWidth="1"/>
    <col min="15116" max="15116" width="10.85546875" style="218" customWidth="1"/>
    <col min="15117" max="15117" width="9.42578125" style="218" customWidth="1"/>
    <col min="15118" max="15118" width="10.28515625" style="218" customWidth="1"/>
    <col min="15119" max="15119" width="9.7109375" style="218" customWidth="1"/>
    <col min="15120" max="15120" width="9.28515625" style="218" customWidth="1"/>
    <col min="15121" max="15352" width="9" style="218"/>
    <col min="15353" max="15353" width="6.28515625" style="218" customWidth="1"/>
    <col min="15354" max="15354" width="10.140625" style="218" customWidth="1"/>
    <col min="15355" max="15355" width="29.42578125" style="218" customWidth="1"/>
    <col min="15356" max="15364" width="0" style="218" hidden="1" customWidth="1"/>
    <col min="15365" max="15365" width="14.7109375" style="218" customWidth="1"/>
    <col min="15366" max="15366" width="11" style="218" customWidth="1"/>
    <col min="15367" max="15367" width="11.140625" style="218" customWidth="1"/>
    <col min="15368" max="15368" width="9.7109375" style="218" customWidth="1"/>
    <col min="15369" max="15369" width="10.42578125" style="218" customWidth="1"/>
    <col min="15370" max="15371" width="9.5703125" style="218" customWidth="1"/>
    <col min="15372" max="15372" width="10.85546875" style="218" customWidth="1"/>
    <col min="15373" max="15373" width="9.42578125" style="218" customWidth="1"/>
    <col min="15374" max="15374" width="10.28515625" style="218" customWidth="1"/>
    <col min="15375" max="15375" width="9.7109375" style="218" customWidth="1"/>
    <col min="15376" max="15376" width="9.28515625" style="218" customWidth="1"/>
    <col min="15377" max="15608" width="9" style="218"/>
    <col min="15609" max="15609" width="6.28515625" style="218" customWidth="1"/>
    <col min="15610" max="15610" width="10.140625" style="218" customWidth="1"/>
    <col min="15611" max="15611" width="29.42578125" style="218" customWidth="1"/>
    <col min="15612" max="15620" width="0" style="218" hidden="1" customWidth="1"/>
    <col min="15621" max="15621" width="14.7109375" style="218" customWidth="1"/>
    <col min="15622" max="15622" width="11" style="218" customWidth="1"/>
    <col min="15623" max="15623" width="11.140625" style="218" customWidth="1"/>
    <col min="15624" max="15624" width="9.7109375" style="218" customWidth="1"/>
    <col min="15625" max="15625" width="10.42578125" style="218" customWidth="1"/>
    <col min="15626" max="15627" width="9.5703125" style="218" customWidth="1"/>
    <col min="15628" max="15628" width="10.85546875" style="218" customWidth="1"/>
    <col min="15629" max="15629" width="9.42578125" style="218" customWidth="1"/>
    <col min="15630" max="15630" width="10.28515625" style="218" customWidth="1"/>
    <col min="15631" max="15631" width="9.7109375" style="218" customWidth="1"/>
    <col min="15632" max="15632" width="9.28515625" style="218" customWidth="1"/>
    <col min="15633" max="15864" width="9" style="218"/>
    <col min="15865" max="15865" width="6.28515625" style="218" customWidth="1"/>
    <col min="15866" max="15866" width="10.140625" style="218" customWidth="1"/>
    <col min="15867" max="15867" width="29.42578125" style="218" customWidth="1"/>
    <col min="15868" max="15876" width="0" style="218" hidden="1" customWidth="1"/>
    <col min="15877" max="15877" width="14.7109375" style="218" customWidth="1"/>
    <col min="15878" max="15878" width="11" style="218" customWidth="1"/>
    <col min="15879" max="15879" width="11.140625" style="218" customWidth="1"/>
    <col min="15880" max="15880" width="9.7109375" style="218" customWidth="1"/>
    <col min="15881" max="15881" width="10.42578125" style="218" customWidth="1"/>
    <col min="15882" max="15883" width="9.5703125" style="218" customWidth="1"/>
    <col min="15884" max="15884" width="10.85546875" style="218" customWidth="1"/>
    <col min="15885" max="15885" width="9.42578125" style="218" customWidth="1"/>
    <col min="15886" max="15886" width="10.28515625" style="218" customWidth="1"/>
    <col min="15887" max="15887" width="9.7109375" style="218" customWidth="1"/>
    <col min="15888" max="15888" width="9.28515625" style="218" customWidth="1"/>
    <col min="15889" max="16120" width="9" style="218"/>
    <col min="16121" max="16121" width="6.28515625" style="218" customWidth="1"/>
    <col min="16122" max="16122" width="10.140625" style="218" customWidth="1"/>
    <col min="16123" max="16123" width="29.42578125" style="218" customWidth="1"/>
    <col min="16124" max="16132" width="0" style="218" hidden="1" customWidth="1"/>
    <col min="16133" max="16133" width="14.7109375" style="218" customWidth="1"/>
    <col min="16134" max="16134" width="11" style="218" customWidth="1"/>
    <col min="16135" max="16135" width="11.140625" style="218" customWidth="1"/>
    <col min="16136" max="16136" width="9.7109375" style="218" customWidth="1"/>
    <col min="16137" max="16137" width="10.42578125" style="218" customWidth="1"/>
    <col min="16138" max="16139" width="9.5703125" style="218" customWidth="1"/>
    <col min="16140" max="16140" width="10.85546875" style="218" customWidth="1"/>
    <col min="16141" max="16141" width="9.42578125" style="218" customWidth="1"/>
    <col min="16142" max="16142" width="10.28515625" style="218" customWidth="1"/>
    <col min="16143" max="16143" width="9.7109375" style="218" customWidth="1"/>
    <col min="16144" max="16144" width="9.28515625" style="218" customWidth="1"/>
    <col min="16145" max="16384" width="9" style="218"/>
  </cols>
  <sheetData>
    <row r="1" spans="1:22" ht="26.25" customHeight="1">
      <c r="A1" s="215" t="s">
        <v>897</v>
      </c>
      <c r="B1" s="273"/>
      <c r="F1" s="219"/>
      <c r="G1" s="219"/>
      <c r="H1" s="220"/>
      <c r="I1" s="220"/>
      <c r="J1" s="220"/>
      <c r="K1" s="219"/>
      <c r="L1" s="219"/>
      <c r="M1" s="285"/>
      <c r="N1" s="221"/>
      <c r="O1" s="221"/>
      <c r="P1" s="221"/>
    </row>
    <row r="2" spans="1:22" ht="23.25">
      <c r="A2" s="222" t="s">
        <v>1</v>
      </c>
      <c r="B2" s="274"/>
      <c r="F2" s="223"/>
      <c r="G2" s="223"/>
      <c r="H2" s="224"/>
      <c r="I2" s="224"/>
      <c r="J2" s="224"/>
      <c r="K2" s="223"/>
      <c r="L2" s="223"/>
      <c r="M2" s="286"/>
      <c r="N2" s="223"/>
      <c r="O2" s="532"/>
      <c r="P2" s="532"/>
    </row>
    <row r="3" spans="1:22" s="243" customFormat="1" ht="21" customHeight="1">
      <c r="A3" s="648" t="s">
        <v>2</v>
      </c>
      <c r="B3" s="645" t="s">
        <v>569</v>
      </c>
      <c r="C3" s="648" t="s">
        <v>3</v>
      </c>
      <c r="D3" s="648" t="s">
        <v>14</v>
      </c>
      <c r="E3" s="631" t="s">
        <v>4</v>
      </c>
      <c r="F3" s="631" t="s">
        <v>5</v>
      </c>
      <c r="G3" s="631" t="s">
        <v>6</v>
      </c>
      <c r="H3" s="631" t="s">
        <v>7</v>
      </c>
      <c r="I3" s="631" t="s">
        <v>8</v>
      </c>
      <c r="J3" s="631" t="s">
        <v>9</v>
      </c>
      <c r="K3" s="639" t="s">
        <v>10</v>
      </c>
      <c r="L3" s="639" t="s">
        <v>11</v>
      </c>
      <c r="M3" s="642" t="s">
        <v>12</v>
      </c>
      <c r="N3" s="631" t="s">
        <v>976</v>
      </c>
      <c r="O3" s="631" t="s">
        <v>977</v>
      </c>
      <c r="P3" s="631" t="s">
        <v>13</v>
      </c>
      <c r="Q3" s="636" t="s">
        <v>581</v>
      </c>
      <c r="R3" s="636" t="s">
        <v>582</v>
      </c>
      <c r="S3" s="636" t="s">
        <v>583</v>
      </c>
      <c r="T3" s="636" t="s">
        <v>584</v>
      </c>
      <c r="U3" s="631" t="s">
        <v>356</v>
      </c>
      <c r="V3" s="631" t="s">
        <v>357</v>
      </c>
    </row>
    <row r="4" spans="1:22" s="243" customFormat="1" ht="21" customHeight="1">
      <c r="A4" s="649"/>
      <c r="B4" s="646"/>
      <c r="C4" s="649"/>
      <c r="D4" s="649"/>
      <c r="E4" s="632"/>
      <c r="F4" s="632"/>
      <c r="G4" s="632"/>
      <c r="H4" s="632"/>
      <c r="I4" s="632"/>
      <c r="J4" s="632"/>
      <c r="K4" s="640"/>
      <c r="L4" s="640"/>
      <c r="M4" s="643"/>
      <c r="N4" s="632"/>
      <c r="O4" s="632"/>
      <c r="P4" s="632"/>
      <c r="Q4" s="637"/>
      <c r="R4" s="637"/>
      <c r="S4" s="637"/>
      <c r="T4" s="637"/>
      <c r="U4" s="632"/>
      <c r="V4" s="632"/>
    </row>
    <row r="5" spans="1:22" s="243" customFormat="1" ht="81.75" customHeight="1">
      <c r="A5" s="650"/>
      <c r="B5" s="647"/>
      <c r="C5" s="650"/>
      <c r="D5" s="650"/>
      <c r="E5" s="633"/>
      <c r="F5" s="633"/>
      <c r="G5" s="633"/>
      <c r="H5" s="633"/>
      <c r="I5" s="633"/>
      <c r="J5" s="633"/>
      <c r="K5" s="641"/>
      <c r="L5" s="641"/>
      <c r="M5" s="644"/>
      <c r="N5" s="633"/>
      <c r="O5" s="633"/>
      <c r="P5" s="633"/>
      <c r="Q5" s="638"/>
      <c r="R5" s="638"/>
      <c r="S5" s="638"/>
      <c r="T5" s="638"/>
      <c r="U5" s="633"/>
      <c r="V5" s="633"/>
    </row>
    <row r="6" spans="1:22" s="243" customFormat="1" ht="21">
      <c r="A6" s="244">
        <v>1</v>
      </c>
      <c r="B6" s="245" t="s">
        <v>15</v>
      </c>
      <c r="C6" s="245">
        <v>2</v>
      </c>
      <c r="D6" s="244">
        <v>3</v>
      </c>
      <c r="E6" s="244">
        <v>4</v>
      </c>
      <c r="F6" s="244">
        <v>5</v>
      </c>
      <c r="G6" s="244">
        <v>6</v>
      </c>
      <c r="H6" s="244">
        <v>7</v>
      </c>
      <c r="I6" s="244">
        <v>8</v>
      </c>
      <c r="J6" s="244">
        <v>9</v>
      </c>
      <c r="K6" s="244">
        <v>10</v>
      </c>
      <c r="L6" s="244">
        <v>11</v>
      </c>
      <c r="M6" s="245">
        <v>12</v>
      </c>
      <c r="N6" s="244">
        <v>13</v>
      </c>
      <c r="O6" s="244"/>
      <c r="P6" s="244"/>
      <c r="Q6" s="478">
        <v>14</v>
      </c>
      <c r="R6" s="244">
        <v>15</v>
      </c>
      <c r="S6" s="244">
        <v>16</v>
      </c>
      <c r="T6" s="244">
        <v>17</v>
      </c>
      <c r="U6" s="244">
        <v>18</v>
      </c>
      <c r="V6" s="244">
        <v>19</v>
      </c>
    </row>
    <row r="7" spans="1:22" s="233" customFormat="1" ht="23.25">
      <c r="A7" s="226" t="s">
        <v>579</v>
      </c>
      <c r="B7" s="227"/>
      <c r="C7" s="228"/>
      <c r="D7" s="229"/>
      <c r="E7" s="230"/>
      <c r="F7" s="230"/>
      <c r="G7" s="230"/>
      <c r="H7" s="230"/>
      <c r="I7" s="230"/>
      <c r="J7" s="230"/>
      <c r="K7" s="230"/>
      <c r="L7" s="230"/>
      <c r="M7" s="227"/>
      <c r="N7" s="232"/>
      <c r="O7" s="231"/>
      <c r="P7" s="231"/>
      <c r="Q7" s="524" t="s">
        <v>241</v>
      </c>
      <c r="R7" s="231"/>
      <c r="S7" s="231"/>
      <c r="T7" s="231"/>
      <c r="U7" s="231"/>
      <c r="V7" s="232"/>
    </row>
    <row r="8" spans="1:22" s="233" customFormat="1" ht="23.25">
      <c r="A8" s="234" t="s">
        <v>580</v>
      </c>
      <c r="B8" s="235"/>
      <c r="C8" s="236"/>
      <c r="D8" s="225"/>
      <c r="E8" s="231"/>
      <c r="F8" s="231"/>
      <c r="G8" s="231"/>
      <c r="H8" s="231"/>
      <c r="I8" s="231"/>
      <c r="J8" s="231"/>
      <c r="K8" s="231"/>
      <c r="L8" s="231"/>
      <c r="M8" s="235"/>
      <c r="N8" s="232"/>
      <c r="O8" s="556">
        <f>N9+O9</f>
        <v>24257600</v>
      </c>
      <c r="P8" s="231"/>
      <c r="Q8" s="524" t="s">
        <v>241</v>
      </c>
      <c r="R8" s="231"/>
      <c r="S8" s="231"/>
      <c r="T8" s="231"/>
      <c r="U8" s="231"/>
      <c r="V8" s="232"/>
    </row>
    <row r="9" spans="1:22" ht="21">
      <c r="A9" s="288">
        <v>1</v>
      </c>
      <c r="B9" s="289" t="s">
        <v>570</v>
      </c>
      <c r="C9" s="191" t="s">
        <v>412</v>
      </c>
      <c r="D9" s="212" t="s">
        <v>578</v>
      </c>
      <c r="E9" s="634" t="s">
        <v>712</v>
      </c>
      <c r="F9" s="634" t="s">
        <v>713</v>
      </c>
      <c r="G9" s="634" t="s">
        <v>714</v>
      </c>
      <c r="H9" s="634" t="s">
        <v>715</v>
      </c>
      <c r="I9" s="634" t="s">
        <v>716</v>
      </c>
      <c r="J9" s="634" t="s">
        <v>717</v>
      </c>
      <c r="K9" s="251"/>
      <c r="L9" s="251"/>
      <c r="M9" s="275" t="s">
        <v>240</v>
      </c>
      <c r="N9" s="554">
        <f>N10+N51+N60+N66</f>
        <v>11406000</v>
      </c>
      <c r="O9" s="535">
        <f>O10+O66</f>
        <v>12851600</v>
      </c>
      <c r="P9" s="535">
        <f t="shared" ref="P9:P14" si="0">N9+O9</f>
        <v>24257600</v>
      </c>
      <c r="Q9" s="194"/>
      <c r="R9" s="194"/>
      <c r="S9" s="194"/>
      <c r="T9" s="237"/>
      <c r="U9" s="251"/>
      <c r="V9" s="251"/>
    </row>
    <row r="10" spans="1:22" ht="23.25" customHeight="1">
      <c r="A10" s="290"/>
      <c r="B10" s="291" t="s">
        <v>571</v>
      </c>
      <c r="C10" s="191" t="s">
        <v>551</v>
      </c>
      <c r="D10" s="212" t="s">
        <v>578</v>
      </c>
      <c r="E10" s="617"/>
      <c r="F10" s="617"/>
      <c r="G10" s="617"/>
      <c r="H10" s="617"/>
      <c r="I10" s="617"/>
      <c r="J10" s="617"/>
      <c r="K10" s="324"/>
      <c r="L10" s="324"/>
      <c r="M10" s="275" t="s">
        <v>600</v>
      </c>
      <c r="N10" s="535">
        <f>N11+N12+N13+N14+N33</f>
        <v>10076000</v>
      </c>
      <c r="O10" s="552">
        <f>O11+O12+O13+O14+O33</f>
        <v>11664700</v>
      </c>
      <c r="P10" s="535">
        <f t="shared" si="0"/>
        <v>21740700</v>
      </c>
      <c r="Q10" s="535">
        <f>Q11+Q12+Q13+Q14+Q33</f>
        <v>5706151.2299999995</v>
      </c>
      <c r="R10" s="535">
        <f>R11+R12+R13+R14+R33</f>
        <v>646255.81000000006</v>
      </c>
      <c r="S10" s="535">
        <f>S11+S12+S13+S14+S33</f>
        <v>356789.1</v>
      </c>
      <c r="T10" s="237"/>
      <c r="U10" s="587" t="s">
        <v>1077</v>
      </c>
      <c r="V10" s="587" t="s">
        <v>909</v>
      </c>
    </row>
    <row r="11" spans="1:22" ht="21" customHeight="1">
      <c r="A11" s="290"/>
      <c r="B11" s="291" t="s">
        <v>572</v>
      </c>
      <c r="C11" s="389" t="s">
        <v>561</v>
      </c>
      <c r="D11" s="212" t="s">
        <v>578</v>
      </c>
      <c r="E11" s="617"/>
      <c r="F11" s="617"/>
      <c r="G11" s="617"/>
      <c r="H11" s="617"/>
      <c r="I11" s="617"/>
      <c r="J11" s="617"/>
      <c r="K11" s="324"/>
      <c r="L11" s="324"/>
      <c r="M11" s="275" t="s">
        <v>600</v>
      </c>
      <c r="N11" s="195">
        <f>8306700-340500</f>
        <v>7966200</v>
      </c>
      <c r="O11" s="553">
        <v>8892200</v>
      </c>
      <c r="P11" s="557">
        <f t="shared" si="0"/>
        <v>16858400</v>
      </c>
      <c r="Q11" s="538">
        <f>1205310+1205310+1205310+287626+287626+287626+136.26+80740+76927.08+75294+11489.04+18939+18939+18939+553+553+553</f>
        <v>4781870.38</v>
      </c>
      <c r="R11" s="560">
        <v>0</v>
      </c>
      <c r="S11" s="526"/>
      <c r="T11" s="237"/>
      <c r="U11" s="587" t="s">
        <v>1078</v>
      </c>
      <c r="V11" s="588" t="s">
        <v>910</v>
      </c>
    </row>
    <row r="12" spans="1:22" ht="21" customHeight="1">
      <c r="A12" s="292"/>
      <c r="B12" s="293" t="s">
        <v>573</v>
      </c>
      <c r="C12" s="261" t="s">
        <v>562</v>
      </c>
      <c r="D12" s="212" t="s">
        <v>578</v>
      </c>
      <c r="E12" s="617"/>
      <c r="F12" s="617"/>
      <c r="G12" s="617"/>
      <c r="H12" s="617"/>
      <c r="I12" s="617"/>
      <c r="J12" s="617"/>
      <c r="K12" s="324"/>
      <c r="L12" s="324"/>
      <c r="M12" s="275" t="s">
        <v>600</v>
      </c>
      <c r="N12" s="195">
        <v>340500</v>
      </c>
      <c r="O12" s="553">
        <v>381300</v>
      </c>
      <c r="P12" s="557">
        <f t="shared" si="0"/>
        <v>721800</v>
      </c>
      <c r="Q12" s="537">
        <f>51390+51390+51390</f>
        <v>154170</v>
      </c>
      <c r="R12" s="560">
        <v>0</v>
      </c>
      <c r="S12" s="526"/>
      <c r="T12" s="237"/>
      <c r="U12" s="587" t="s">
        <v>1079</v>
      </c>
      <c r="V12" s="588" t="s">
        <v>911</v>
      </c>
    </row>
    <row r="13" spans="1:22" ht="21" customHeight="1">
      <c r="A13" s="292"/>
      <c r="B13" s="293"/>
      <c r="C13" s="261" t="s">
        <v>563</v>
      </c>
      <c r="D13" s="212" t="s">
        <v>578</v>
      </c>
      <c r="E13" s="617"/>
      <c r="F13" s="617"/>
      <c r="G13" s="617"/>
      <c r="H13" s="617"/>
      <c r="I13" s="617"/>
      <c r="J13" s="617"/>
      <c r="K13" s="324"/>
      <c r="L13" s="324"/>
      <c r="M13" s="275" t="s">
        <v>600</v>
      </c>
      <c r="N13" s="195">
        <v>315000</v>
      </c>
      <c r="O13" s="553">
        <v>315000</v>
      </c>
      <c r="P13" s="557">
        <f t="shared" si="0"/>
        <v>630000</v>
      </c>
      <c r="Q13" s="537">
        <v>0</v>
      </c>
      <c r="R13" s="560">
        <v>0</v>
      </c>
      <c r="S13" s="526"/>
      <c r="T13" s="237"/>
      <c r="U13" s="587"/>
      <c r="V13" s="588" t="s">
        <v>912</v>
      </c>
    </row>
    <row r="14" spans="1:22" ht="21" customHeight="1">
      <c r="A14" s="292"/>
      <c r="B14" s="293"/>
      <c r="C14" s="261" t="s">
        <v>564</v>
      </c>
      <c r="D14" s="212" t="s">
        <v>578</v>
      </c>
      <c r="E14" s="617"/>
      <c r="F14" s="617"/>
      <c r="G14" s="617"/>
      <c r="H14" s="617"/>
      <c r="I14" s="617"/>
      <c r="J14" s="617"/>
      <c r="K14" s="324"/>
      <c r="L14" s="324"/>
      <c r="M14" s="275" t="s">
        <v>600</v>
      </c>
      <c r="N14" s="195">
        <f>N16+N18+N19+N20+N21+N22+N23+N24+N32</f>
        <v>1454300</v>
      </c>
      <c r="O14" s="553">
        <f>O16+O18+O19+O20+O21+O22+O23+O24+O32</f>
        <v>2076200</v>
      </c>
      <c r="P14" s="557">
        <f t="shared" si="0"/>
        <v>3530500</v>
      </c>
      <c r="Q14" s="538">
        <f>Q16+Q18+Q19+Q20+Q21+Q22+Q23+Q24+Q32</f>
        <v>770110.85</v>
      </c>
      <c r="R14" s="561">
        <f>R16+R18+R19+R20+R21+R22+R23+R24+R32</f>
        <v>646255.81000000006</v>
      </c>
      <c r="S14" s="195">
        <f>S16+S18+S19+S20+S21+S22+S23+S24+S32</f>
        <v>356789.1</v>
      </c>
      <c r="T14" s="237"/>
      <c r="U14" s="587"/>
      <c r="V14" s="588" t="s">
        <v>913</v>
      </c>
    </row>
    <row r="15" spans="1:22" ht="21" customHeight="1">
      <c r="A15" s="292"/>
      <c r="B15" s="293"/>
      <c r="C15" s="390" t="s">
        <v>565</v>
      </c>
      <c r="D15" s="212" t="s">
        <v>578</v>
      </c>
      <c r="E15" s="617"/>
      <c r="F15" s="617"/>
      <c r="G15" s="617"/>
      <c r="H15" s="617"/>
      <c r="I15" s="617"/>
      <c r="J15" s="617"/>
      <c r="K15" s="324"/>
      <c r="L15" s="324"/>
      <c r="M15" s="275" t="s">
        <v>600</v>
      </c>
      <c r="N15" s="195"/>
      <c r="O15" s="553"/>
      <c r="P15" s="195"/>
      <c r="Q15" s="537"/>
      <c r="R15" s="560"/>
      <c r="S15" s="526"/>
      <c r="T15" s="237"/>
      <c r="U15" s="587"/>
      <c r="V15" s="588" t="s">
        <v>914</v>
      </c>
    </row>
    <row r="16" spans="1:22" ht="37.5" customHeight="1">
      <c r="A16" s="292"/>
      <c r="B16" s="293"/>
      <c r="C16" s="391" t="s">
        <v>413</v>
      </c>
      <c r="D16" s="212" t="s">
        <v>578</v>
      </c>
      <c r="E16" s="617"/>
      <c r="F16" s="617"/>
      <c r="G16" s="617"/>
      <c r="H16" s="617"/>
      <c r="I16" s="617"/>
      <c r="J16" s="617"/>
      <c r="K16" s="324"/>
      <c r="L16" s="324"/>
      <c r="M16" s="275" t="s">
        <v>600</v>
      </c>
      <c r="N16" s="195">
        <v>63700</v>
      </c>
      <c r="O16" s="553">
        <v>0</v>
      </c>
      <c r="P16" s="557">
        <f>N16+O16</f>
        <v>63700</v>
      </c>
      <c r="Q16" s="537">
        <f>11600+5200+1090+5538.25</f>
        <v>23428.25</v>
      </c>
      <c r="R16" s="560">
        <f>1200+2400+3600+2050+3600+3460.25</f>
        <v>16310.25</v>
      </c>
      <c r="S16" s="526">
        <f>900+250+5348.75</f>
        <v>6498.75</v>
      </c>
      <c r="T16" s="237"/>
      <c r="U16" s="587"/>
      <c r="V16" s="588" t="s">
        <v>915</v>
      </c>
    </row>
    <row r="17" spans="1:22" ht="21" customHeight="1">
      <c r="A17" s="292"/>
      <c r="B17" s="293"/>
      <c r="C17" s="390" t="s">
        <v>566</v>
      </c>
      <c r="D17" s="212" t="s">
        <v>578</v>
      </c>
      <c r="E17" s="617"/>
      <c r="F17" s="617"/>
      <c r="G17" s="617"/>
      <c r="H17" s="617"/>
      <c r="I17" s="617"/>
      <c r="J17" s="617"/>
      <c r="K17" s="324"/>
      <c r="L17" s="324"/>
      <c r="M17" s="275" t="s">
        <v>600</v>
      </c>
      <c r="N17" s="195"/>
      <c r="O17" s="553"/>
      <c r="P17" s="195"/>
      <c r="Q17" s="537"/>
      <c r="R17" s="560"/>
      <c r="S17" s="526"/>
      <c r="T17" s="237"/>
      <c r="U17" s="587"/>
      <c r="V17" s="588" t="s">
        <v>916</v>
      </c>
    </row>
    <row r="18" spans="1:22" ht="21" customHeight="1">
      <c r="A18" s="292"/>
      <c r="B18" s="293"/>
      <c r="C18" s="392" t="s">
        <v>414</v>
      </c>
      <c r="D18" s="212" t="s">
        <v>578</v>
      </c>
      <c r="E18" s="617"/>
      <c r="F18" s="617"/>
      <c r="G18" s="617"/>
      <c r="H18" s="617"/>
      <c r="I18" s="617"/>
      <c r="J18" s="617"/>
      <c r="K18" s="324"/>
      <c r="L18" s="324"/>
      <c r="M18" s="275" t="s">
        <v>600</v>
      </c>
      <c r="N18" s="195">
        <v>25100</v>
      </c>
      <c r="O18" s="553">
        <v>377700</v>
      </c>
      <c r="P18" s="557">
        <f t="shared" ref="P18:P24" si="1">N18+O18</f>
        <v>402800</v>
      </c>
      <c r="Q18" s="537">
        <f>79973+108702</f>
        <v>188675</v>
      </c>
      <c r="R18" s="560">
        <v>62414.400000000001</v>
      </c>
      <c r="S18" s="526">
        <v>175139</v>
      </c>
      <c r="T18" s="237"/>
      <c r="U18" s="587"/>
      <c r="V18" s="588"/>
    </row>
    <row r="19" spans="1:22" ht="21" customHeight="1">
      <c r="A19" s="292"/>
      <c r="B19" s="293"/>
      <c r="C19" s="392" t="s">
        <v>415</v>
      </c>
      <c r="D19" s="212" t="s">
        <v>578</v>
      </c>
      <c r="E19" s="617"/>
      <c r="F19" s="617"/>
      <c r="G19" s="617"/>
      <c r="H19" s="617"/>
      <c r="I19" s="617"/>
      <c r="J19" s="617"/>
      <c r="K19" s="324"/>
      <c r="L19" s="324"/>
      <c r="M19" s="275" t="s">
        <v>600</v>
      </c>
      <c r="N19" s="195">
        <v>70000</v>
      </c>
      <c r="O19" s="553">
        <f>70000-63700</f>
        <v>6300</v>
      </c>
      <c r="P19" s="557">
        <f t="shared" si="1"/>
        <v>76300</v>
      </c>
      <c r="Q19" s="537">
        <v>0</v>
      </c>
      <c r="R19" s="560"/>
      <c r="S19" s="526"/>
      <c r="T19" s="237"/>
      <c r="U19" s="587"/>
      <c r="V19" s="587"/>
    </row>
    <row r="20" spans="1:22" ht="23.25" customHeight="1">
      <c r="A20" s="292"/>
      <c r="B20" s="293"/>
      <c r="C20" s="392" t="s">
        <v>416</v>
      </c>
      <c r="D20" s="212" t="s">
        <v>578</v>
      </c>
      <c r="E20" s="617"/>
      <c r="F20" s="617"/>
      <c r="G20" s="617"/>
      <c r="H20" s="617"/>
      <c r="I20" s="617"/>
      <c r="J20" s="617"/>
      <c r="K20" s="324"/>
      <c r="L20" s="324"/>
      <c r="M20" s="275" t="s">
        <v>600</v>
      </c>
      <c r="N20" s="195">
        <v>0</v>
      </c>
      <c r="O20" s="553">
        <v>0</v>
      </c>
      <c r="P20" s="557">
        <f t="shared" si="1"/>
        <v>0</v>
      </c>
      <c r="Q20" s="537">
        <f>8000+3700+41644-Q61</f>
        <v>37352</v>
      </c>
      <c r="R20" s="560">
        <f>34461+14481+30719.1+63452-R61</f>
        <v>110627.1</v>
      </c>
      <c r="S20" s="526">
        <f>2100+2859+6210+3555+1901+8250+6043+400</f>
        <v>31318</v>
      </c>
      <c r="T20" s="237"/>
      <c r="U20" s="587"/>
      <c r="V20" s="587"/>
    </row>
    <row r="21" spans="1:22" ht="24" customHeight="1">
      <c r="A21" s="292"/>
      <c r="B21" s="293"/>
      <c r="C21" s="392" t="s">
        <v>417</v>
      </c>
      <c r="D21" s="212" t="s">
        <v>578</v>
      </c>
      <c r="E21" s="617"/>
      <c r="F21" s="617"/>
      <c r="G21" s="617"/>
      <c r="H21" s="617"/>
      <c r="I21" s="617"/>
      <c r="J21" s="617"/>
      <c r="K21" s="324"/>
      <c r="L21" s="324"/>
      <c r="M21" s="275" t="s">
        <v>600</v>
      </c>
      <c r="N21" s="195">
        <v>0</v>
      </c>
      <c r="O21" s="553">
        <v>0</v>
      </c>
      <c r="P21" s="557">
        <f t="shared" si="1"/>
        <v>0</v>
      </c>
      <c r="Q21" s="537">
        <v>0</v>
      </c>
      <c r="R21" s="560"/>
      <c r="S21" s="526"/>
      <c r="T21" s="237"/>
      <c r="U21" s="587"/>
      <c r="V21" s="587"/>
    </row>
    <row r="22" spans="1:22" ht="41.25" customHeight="1">
      <c r="A22" s="294"/>
      <c r="B22" s="293"/>
      <c r="C22" s="393" t="s">
        <v>510</v>
      </c>
      <c r="D22" s="212" t="s">
        <v>578</v>
      </c>
      <c r="E22" s="617"/>
      <c r="F22" s="617"/>
      <c r="G22" s="617"/>
      <c r="H22" s="617"/>
      <c r="I22" s="617"/>
      <c r="J22" s="617"/>
      <c r="K22" s="324"/>
      <c r="L22" s="324"/>
      <c r="M22" s="275" t="s">
        <v>600</v>
      </c>
      <c r="N22" s="206">
        <v>0</v>
      </c>
      <c r="O22" s="553">
        <v>0</v>
      </c>
      <c r="P22" s="557">
        <f t="shared" si="1"/>
        <v>0</v>
      </c>
      <c r="Q22" s="537">
        <f>14253+14253+14253</f>
        <v>42759</v>
      </c>
      <c r="R22" s="560"/>
      <c r="S22" s="526"/>
      <c r="T22" s="237"/>
      <c r="U22" s="587"/>
      <c r="V22" s="587"/>
    </row>
    <row r="23" spans="1:22" ht="19.5" customHeight="1">
      <c r="A23" s="292"/>
      <c r="B23" s="293"/>
      <c r="C23" s="392" t="s">
        <v>418</v>
      </c>
      <c r="D23" s="212" t="s">
        <v>578</v>
      </c>
      <c r="E23" s="617"/>
      <c r="F23" s="617"/>
      <c r="G23" s="617"/>
      <c r="H23" s="617"/>
      <c r="I23" s="617"/>
      <c r="J23" s="617"/>
      <c r="K23" s="324"/>
      <c r="L23" s="324"/>
      <c r="M23" s="275" t="s">
        <v>600</v>
      </c>
      <c r="N23" s="195">
        <v>0</v>
      </c>
      <c r="O23" s="553">
        <v>0</v>
      </c>
      <c r="P23" s="557">
        <f t="shared" si="1"/>
        <v>0</v>
      </c>
      <c r="Q23" s="537">
        <f>600+10500</f>
        <v>11100</v>
      </c>
      <c r="R23" s="560"/>
      <c r="S23" s="526">
        <f>13000+19767.35</f>
        <v>32767.35</v>
      </c>
      <c r="T23" s="237"/>
      <c r="U23" s="587"/>
      <c r="V23" s="587"/>
    </row>
    <row r="24" spans="1:22" ht="21.75" customHeight="1">
      <c r="A24" s="292"/>
      <c r="B24" s="278"/>
      <c r="C24" s="392" t="s">
        <v>552</v>
      </c>
      <c r="D24" s="212" t="s">
        <v>578</v>
      </c>
      <c r="E24" s="635"/>
      <c r="F24" s="635"/>
      <c r="G24" s="635"/>
      <c r="H24" s="635"/>
      <c r="I24" s="635"/>
      <c r="J24" s="635"/>
      <c r="K24" s="259"/>
      <c r="L24" s="259"/>
      <c r="M24" s="275" t="s">
        <v>600</v>
      </c>
      <c r="N24" s="195">
        <f>SUM(N25:N30)</f>
        <v>515000</v>
      </c>
      <c r="O24" s="553">
        <v>0</v>
      </c>
      <c r="P24" s="557">
        <f t="shared" si="1"/>
        <v>515000</v>
      </c>
      <c r="Q24" s="537">
        <f>SUM(Q25:Q30)</f>
        <v>194873.60000000001</v>
      </c>
      <c r="R24" s="561">
        <f>SUM(R25:R30)</f>
        <v>0</v>
      </c>
      <c r="S24" s="195">
        <f>SUM(S25:S30)</f>
        <v>12425</v>
      </c>
      <c r="T24" s="237"/>
      <c r="U24" s="589"/>
      <c r="V24" s="589"/>
    </row>
    <row r="25" spans="1:22" ht="128.25" customHeight="1">
      <c r="A25" s="296"/>
      <c r="B25" s="275" t="s">
        <v>27</v>
      </c>
      <c r="C25" s="210" t="s">
        <v>511</v>
      </c>
      <c r="D25" s="212" t="s">
        <v>578</v>
      </c>
      <c r="E25" s="334" t="s">
        <v>718</v>
      </c>
      <c r="F25" s="335" t="s">
        <v>719</v>
      </c>
      <c r="G25" s="336" t="s">
        <v>264</v>
      </c>
      <c r="H25" s="335" t="s">
        <v>265</v>
      </c>
      <c r="I25" s="335" t="s">
        <v>266</v>
      </c>
      <c r="J25" s="386" t="s">
        <v>720</v>
      </c>
      <c r="K25" s="421" t="s">
        <v>364</v>
      </c>
      <c r="L25" s="368"/>
      <c r="M25" s="275" t="s">
        <v>600</v>
      </c>
      <c r="N25" s="211">
        <v>25000</v>
      </c>
      <c r="O25" s="211"/>
      <c r="P25" s="211"/>
      <c r="Q25" s="480">
        <v>0</v>
      </c>
      <c r="R25" s="560" t="s">
        <v>978</v>
      </c>
      <c r="S25" s="526" t="s">
        <v>18</v>
      </c>
      <c r="T25" s="237"/>
      <c r="U25" s="526" t="s">
        <v>1032</v>
      </c>
      <c r="V25" s="514"/>
    </row>
    <row r="26" spans="1:22" ht="326.25" customHeight="1">
      <c r="A26" s="295"/>
      <c r="B26" s="278" t="s">
        <v>27</v>
      </c>
      <c r="C26" s="316" t="s">
        <v>512</v>
      </c>
      <c r="D26" s="212" t="s">
        <v>578</v>
      </c>
      <c r="E26" s="337" t="s">
        <v>721</v>
      </c>
      <c r="F26" s="337" t="s">
        <v>722</v>
      </c>
      <c r="G26" s="337" t="s">
        <v>723</v>
      </c>
      <c r="H26" s="337" t="s">
        <v>724</v>
      </c>
      <c r="I26" s="337" t="s">
        <v>725</v>
      </c>
      <c r="J26" s="337" t="s">
        <v>726</v>
      </c>
      <c r="K26" s="237"/>
      <c r="L26" s="237"/>
      <c r="M26" s="275" t="s">
        <v>600</v>
      </c>
      <c r="N26" s="211">
        <v>50000</v>
      </c>
      <c r="O26" s="211"/>
      <c r="P26" s="211"/>
      <c r="Q26" s="480">
        <v>0</v>
      </c>
      <c r="R26" s="562" t="s">
        <v>979</v>
      </c>
      <c r="S26" s="526">
        <v>12425</v>
      </c>
      <c r="T26" s="237"/>
      <c r="U26" s="590" t="s">
        <v>980</v>
      </c>
      <c r="V26" s="514"/>
    </row>
    <row r="27" spans="1:22" ht="137.25" customHeight="1">
      <c r="A27" s="317"/>
      <c r="B27" s="318" t="s">
        <v>45</v>
      </c>
      <c r="C27" s="366" t="s">
        <v>513</v>
      </c>
      <c r="D27" s="319" t="s">
        <v>578</v>
      </c>
      <c r="E27" s="475" t="s">
        <v>617</v>
      </c>
      <c r="F27" s="362" t="s">
        <v>618</v>
      </c>
      <c r="G27" s="362" t="s">
        <v>619</v>
      </c>
      <c r="H27" s="362" t="s">
        <v>620</v>
      </c>
      <c r="I27" s="363" t="s">
        <v>621</v>
      </c>
      <c r="J27" s="363" t="s">
        <v>717</v>
      </c>
      <c r="K27" s="364"/>
      <c r="L27" s="516" t="s">
        <v>958</v>
      </c>
      <c r="M27" s="318" t="s">
        <v>600</v>
      </c>
      <c r="N27" s="320">
        <v>40000</v>
      </c>
      <c r="O27" s="320"/>
      <c r="P27" s="320"/>
      <c r="Q27" s="480">
        <v>0</v>
      </c>
      <c r="R27" s="560"/>
      <c r="S27" s="526" t="s">
        <v>960</v>
      </c>
      <c r="T27" s="237"/>
      <c r="U27" s="514" t="s">
        <v>1033</v>
      </c>
      <c r="V27" s="511" t="s">
        <v>1034</v>
      </c>
    </row>
    <row r="28" spans="1:22" ht="86.25" customHeight="1">
      <c r="A28" s="295"/>
      <c r="B28" s="275" t="s">
        <v>215</v>
      </c>
      <c r="C28" s="367" t="s">
        <v>514</v>
      </c>
      <c r="D28" s="212" t="s">
        <v>578</v>
      </c>
      <c r="E28" s="365" t="s">
        <v>706</v>
      </c>
      <c r="F28" s="365" t="s">
        <v>864</v>
      </c>
      <c r="G28" s="365" t="s">
        <v>707</v>
      </c>
      <c r="H28" s="365" t="s">
        <v>865</v>
      </c>
      <c r="I28" s="365" t="s">
        <v>866</v>
      </c>
      <c r="J28" s="368"/>
      <c r="K28" s="237"/>
      <c r="L28" s="237"/>
      <c r="M28" s="275" t="s">
        <v>600</v>
      </c>
      <c r="N28" s="211">
        <v>350000</v>
      </c>
      <c r="O28" s="211"/>
      <c r="P28" s="211"/>
      <c r="Q28" s="537">
        <f>54976.6+39269+78800+14552+7276</f>
        <v>194873.60000000001</v>
      </c>
      <c r="R28" s="560"/>
      <c r="S28" s="526" t="s">
        <v>961</v>
      </c>
      <c r="T28" s="237"/>
      <c r="U28" s="511" t="s">
        <v>934</v>
      </c>
      <c r="V28" s="511" t="s">
        <v>935</v>
      </c>
    </row>
    <row r="29" spans="1:22" ht="84" customHeight="1">
      <c r="A29" s="295"/>
      <c r="B29" s="278" t="s">
        <v>215</v>
      </c>
      <c r="C29" s="406" t="s">
        <v>515</v>
      </c>
      <c r="D29" s="266" t="s">
        <v>578</v>
      </c>
      <c r="E29" s="407" t="s">
        <v>812</v>
      </c>
      <c r="F29" s="407" t="s">
        <v>868</v>
      </c>
      <c r="G29" s="407" t="s">
        <v>710</v>
      </c>
      <c r="H29" s="407" t="s">
        <v>867</v>
      </c>
      <c r="I29" s="407" t="s">
        <v>238</v>
      </c>
      <c r="J29" s="373"/>
      <c r="K29" s="259"/>
      <c r="L29" s="259"/>
      <c r="M29" s="278" t="s">
        <v>600</v>
      </c>
      <c r="N29" s="408">
        <v>25000</v>
      </c>
      <c r="O29" s="408"/>
      <c r="P29" s="408"/>
      <c r="Q29" s="480">
        <v>0</v>
      </c>
      <c r="R29" s="560"/>
      <c r="S29" s="526" t="s">
        <v>962</v>
      </c>
      <c r="T29" s="237"/>
      <c r="U29" s="511" t="s">
        <v>931</v>
      </c>
      <c r="V29" s="511" t="s">
        <v>1035</v>
      </c>
    </row>
    <row r="30" spans="1:22" ht="61.5" customHeight="1">
      <c r="A30" s="295"/>
      <c r="B30" s="275" t="s">
        <v>215</v>
      </c>
      <c r="C30" s="210" t="s">
        <v>516</v>
      </c>
      <c r="D30" s="212" t="s">
        <v>578</v>
      </c>
      <c r="E30" s="365" t="s">
        <v>869</v>
      </c>
      <c r="F30" s="365" t="s">
        <v>870</v>
      </c>
      <c r="G30" s="365" t="s">
        <v>711</v>
      </c>
      <c r="H30" s="365" t="s">
        <v>268</v>
      </c>
      <c r="I30" s="558" t="s">
        <v>238</v>
      </c>
      <c r="J30" s="368"/>
      <c r="K30" s="237"/>
      <c r="L30" s="237"/>
      <c r="M30" s="275" t="s">
        <v>600</v>
      </c>
      <c r="N30" s="211">
        <v>25000</v>
      </c>
      <c r="O30" s="211"/>
      <c r="P30" s="211"/>
      <c r="Q30" s="480">
        <v>0</v>
      </c>
      <c r="R30" s="560"/>
      <c r="S30" s="526" t="s">
        <v>962</v>
      </c>
      <c r="T30" s="237"/>
      <c r="U30" s="511" t="s">
        <v>931</v>
      </c>
      <c r="V30" s="511" t="s">
        <v>1035</v>
      </c>
    </row>
    <row r="31" spans="1:22" ht="21.75" customHeight="1">
      <c r="A31" s="292"/>
      <c r="B31" s="293"/>
      <c r="C31" s="390" t="s">
        <v>567</v>
      </c>
      <c r="D31" s="212" t="s">
        <v>578</v>
      </c>
      <c r="E31" s="251"/>
      <c r="F31" s="251"/>
      <c r="G31" s="251"/>
      <c r="H31" s="251"/>
      <c r="I31" s="251"/>
      <c r="J31" s="251"/>
      <c r="K31" s="251"/>
      <c r="L31" s="251"/>
      <c r="M31" s="275" t="s">
        <v>600</v>
      </c>
      <c r="N31" s="195"/>
      <c r="O31" s="195"/>
      <c r="P31" s="195"/>
      <c r="Q31" s="480"/>
      <c r="R31" s="560"/>
      <c r="S31" s="526"/>
      <c r="T31" s="237"/>
      <c r="U31" s="591"/>
      <c r="V31" s="591"/>
    </row>
    <row r="32" spans="1:22" ht="21.75" customHeight="1">
      <c r="A32" s="292"/>
      <c r="B32" s="293"/>
      <c r="C32" s="392" t="s">
        <v>419</v>
      </c>
      <c r="D32" s="212" t="s">
        <v>578</v>
      </c>
      <c r="E32" s="324"/>
      <c r="F32" s="324"/>
      <c r="G32" s="324"/>
      <c r="H32" s="324"/>
      <c r="I32" s="324"/>
      <c r="J32" s="324"/>
      <c r="K32" s="324"/>
      <c r="L32" s="324"/>
      <c r="M32" s="275" t="s">
        <v>600</v>
      </c>
      <c r="N32" s="195">
        <f>1445500-N24-50000-100000</f>
        <v>780500</v>
      </c>
      <c r="O32" s="553">
        <v>1692200</v>
      </c>
      <c r="P32" s="557">
        <f>N32+O32</f>
        <v>2472700</v>
      </c>
      <c r="Q32" s="537">
        <f>61330.2+210592.8</f>
        <v>271923</v>
      </c>
      <c r="R32" s="560">
        <f>209520.7+138813.7+108569.66</f>
        <v>456904.06000000006</v>
      </c>
      <c r="S32" s="526">
        <f>15481.6+12765+8400+3841.3+11482+3518+879.8+4787+23168+4943.4+2749.9+3000+3625</f>
        <v>98641</v>
      </c>
      <c r="T32" s="237"/>
      <c r="U32" s="587"/>
      <c r="V32" s="587"/>
    </row>
    <row r="33" spans="1:22" ht="21" customHeight="1">
      <c r="A33" s="292"/>
      <c r="B33" s="293"/>
      <c r="C33" s="261" t="s">
        <v>568</v>
      </c>
      <c r="D33" s="212" t="s">
        <v>578</v>
      </c>
      <c r="E33" s="324"/>
      <c r="F33" s="324"/>
      <c r="G33" s="324"/>
      <c r="H33" s="324"/>
      <c r="I33" s="324"/>
      <c r="J33" s="324"/>
      <c r="K33" s="324"/>
      <c r="L33" s="324"/>
      <c r="M33" s="275" t="s">
        <v>600</v>
      </c>
      <c r="N33" s="195">
        <v>0</v>
      </c>
      <c r="O33" s="195"/>
      <c r="P33" s="195"/>
      <c r="Q33" s="480"/>
      <c r="R33" s="560"/>
      <c r="S33" s="526"/>
      <c r="T33" s="237"/>
      <c r="U33" s="587"/>
      <c r="V33" s="587"/>
    </row>
    <row r="34" spans="1:22" ht="23.25" customHeight="1">
      <c r="A34" s="297"/>
      <c r="B34" s="293"/>
      <c r="C34" s="191" t="s">
        <v>553</v>
      </c>
      <c r="D34" s="212" t="s">
        <v>578</v>
      </c>
      <c r="E34" s="324"/>
      <c r="F34" s="324"/>
      <c r="G34" s="324"/>
      <c r="H34" s="324"/>
      <c r="I34" s="324"/>
      <c r="J34" s="324"/>
      <c r="K34" s="324"/>
      <c r="L34" s="324"/>
      <c r="M34" s="275" t="s">
        <v>239</v>
      </c>
      <c r="N34" s="201">
        <f>N35+N36+N48+N50</f>
        <v>1973300</v>
      </c>
      <c r="O34" s="201"/>
      <c r="P34" s="201"/>
      <c r="Q34" s="559">
        <f>Q35+Q36+Q48+Q50</f>
        <v>199845</v>
      </c>
      <c r="R34" s="559">
        <f>SUM(R35:R43)</f>
        <v>216581</v>
      </c>
      <c r="S34" s="201">
        <f>S35+S36+S48+S50</f>
        <v>203169.68</v>
      </c>
      <c r="T34" s="237"/>
      <c r="U34" s="587"/>
      <c r="V34" s="587"/>
    </row>
    <row r="35" spans="1:22" ht="21.75" customHeight="1">
      <c r="A35" s="297"/>
      <c r="B35" s="293"/>
      <c r="C35" s="261" t="s">
        <v>554</v>
      </c>
      <c r="D35" s="212" t="s">
        <v>578</v>
      </c>
      <c r="E35" s="324"/>
      <c r="F35" s="324"/>
      <c r="G35" s="324"/>
      <c r="H35" s="324"/>
      <c r="I35" s="324"/>
      <c r="J35" s="324"/>
      <c r="K35" s="324"/>
      <c r="L35" s="324"/>
      <c r="M35" s="275" t="s">
        <v>239</v>
      </c>
      <c r="N35" s="195">
        <v>113900</v>
      </c>
      <c r="O35" s="195"/>
      <c r="P35" s="195"/>
      <c r="Q35" s="480">
        <f>9491+9491+9491</f>
        <v>28473</v>
      </c>
      <c r="R35" s="560">
        <f>9491+9491</f>
        <v>18982</v>
      </c>
      <c r="S35" s="526">
        <f>9491+9491+9491</f>
        <v>28473</v>
      </c>
      <c r="T35" s="237"/>
      <c r="U35" s="587"/>
      <c r="V35" s="587"/>
    </row>
    <row r="36" spans="1:22" ht="21" customHeight="1">
      <c r="A36" s="297"/>
      <c r="B36" s="293"/>
      <c r="C36" s="261" t="s">
        <v>555</v>
      </c>
      <c r="D36" s="212" t="s">
        <v>578</v>
      </c>
      <c r="E36" s="324"/>
      <c r="F36" s="324"/>
      <c r="G36" s="324"/>
      <c r="H36" s="324"/>
      <c r="I36" s="324"/>
      <c r="J36" s="324"/>
      <c r="K36" s="324"/>
      <c r="L36" s="324"/>
      <c r="M36" s="275" t="s">
        <v>239</v>
      </c>
      <c r="N36" s="195">
        <f>N38+N40+N42+N43+N44+N45+N47</f>
        <v>1002000</v>
      </c>
      <c r="O36" s="195"/>
      <c r="P36" s="195"/>
      <c r="Q36" s="480"/>
      <c r="R36" s="560"/>
      <c r="S36" s="526"/>
      <c r="T36" s="237"/>
      <c r="U36" s="587"/>
      <c r="V36" s="587"/>
    </row>
    <row r="37" spans="1:22" ht="21" customHeight="1">
      <c r="A37" s="297"/>
      <c r="B37" s="293"/>
      <c r="C37" s="262" t="s">
        <v>556</v>
      </c>
      <c r="D37" s="212" t="s">
        <v>578</v>
      </c>
      <c r="E37" s="324"/>
      <c r="F37" s="324"/>
      <c r="G37" s="324"/>
      <c r="H37" s="324"/>
      <c r="I37" s="324"/>
      <c r="J37" s="324"/>
      <c r="K37" s="324"/>
      <c r="L37" s="324"/>
      <c r="M37" s="275" t="s">
        <v>239</v>
      </c>
      <c r="N37" s="195"/>
      <c r="O37" s="195"/>
      <c r="P37" s="195"/>
      <c r="Q37" s="480"/>
      <c r="R37" s="560"/>
      <c r="S37" s="526"/>
      <c r="T37" s="237"/>
      <c r="U37" s="587"/>
      <c r="V37" s="587"/>
    </row>
    <row r="38" spans="1:22" ht="21" customHeight="1">
      <c r="A38" s="297"/>
      <c r="B38" s="293"/>
      <c r="C38" s="394" t="s">
        <v>413</v>
      </c>
      <c r="D38" s="212" t="s">
        <v>578</v>
      </c>
      <c r="E38" s="324"/>
      <c r="F38" s="324"/>
      <c r="G38" s="324"/>
      <c r="H38" s="324"/>
      <c r="I38" s="324"/>
      <c r="J38" s="324"/>
      <c r="K38" s="324"/>
      <c r="L38" s="324"/>
      <c r="M38" s="275" t="s">
        <v>239</v>
      </c>
      <c r="N38" s="195">
        <v>567600</v>
      </c>
      <c r="O38" s="195"/>
      <c r="P38" s="195"/>
      <c r="Q38" s="537">
        <f>20600+18600+20600+18600+55200+37200+7800</f>
        <v>178600</v>
      </c>
      <c r="R38" s="560">
        <f>24100+18600+1650+24100+18600+1750+24100+18600+2350</f>
        <v>133850</v>
      </c>
      <c r="S38" s="526">
        <f>15100+10800+5600+5600+12000+10400+9491+9491+3500+6500</f>
        <v>88482</v>
      </c>
      <c r="T38" s="237"/>
      <c r="U38" s="587"/>
      <c r="V38" s="587"/>
    </row>
    <row r="39" spans="1:22" ht="21" customHeight="1">
      <c r="A39" s="297"/>
      <c r="B39" s="293"/>
      <c r="C39" s="262" t="s">
        <v>557</v>
      </c>
      <c r="D39" s="212" t="s">
        <v>578</v>
      </c>
      <c r="E39" s="324"/>
      <c r="F39" s="324"/>
      <c r="G39" s="324"/>
      <c r="H39" s="324"/>
      <c r="I39" s="324"/>
      <c r="J39" s="324"/>
      <c r="K39" s="324"/>
      <c r="L39" s="324"/>
      <c r="M39" s="275" t="s">
        <v>239</v>
      </c>
      <c r="N39" s="195" t="s">
        <v>18</v>
      </c>
      <c r="O39" s="195"/>
      <c r="P39" s="195"/>
      <c r="Q39" s="480"/>
      <c r="R39" s="560"/>
      <c r="S39" s="526"/>
      <c r="T39" s="237"/>
      <c r="U39" s="587"/>
      <c r="V39" s="587"/>
    </row>
    <row r="40" spans="1:22" ht="21" customHeight="1">
      <c r="A40" s="297"/>
      <c r="B40" s="293"/>
      <c r="C40" s="392" t="s">
        <v>414</v>
      </c>
      <c r="D40" s="212" t="s">
        <v>578</v>
      </c>
      <c r="E40" s="324"/>
      <c r="F40" s="324"/>
      <c r="G40" s="324"/>
      <c r="H40" s="324"/>
      <c r="I40" s="324"/>
      <c r="J40" s="324"/>
      <c r="K40" s="324"/>
      <c r="L40" s="324"/>
      <c r="M40" s="275" t="s">
        <v>239</v>
      </c>
      <c r="N40" s="195">
        <v>130000</v>
      </c>
      <c r="O40" s="195"/>
      <c r="P40" s="195"/>
      <c r="Q40" s="480">
        <v>0</v>
      </c>
      <c r="R40" s="560"/>
      <c r="S40" s="526"/>
      <c r="T40" s="237"/>
      <c r="U40" s="587"/>
      <c r="V40" s="587"/>
    </row>
    <row r="41" spans="1:22" ht="21" customHeight="1">
      <c r="A41" s="297"/>
      <c r="B41" s="293"/>
      <c r="C41" s="392" t="s">
        <v>415</v>
      </c>
      <c r="D41" s="212" t="s">
        <v>578</v>
      </c>
      <c r="E41" s="324"/>
      <c r="F41" s="324"/>
      <c r="G41" s="324"/>
      <c r="H41" s="324"/>
      <c r="I41" s="324"/>
      <c r="J41" s="324"/>
      <c r="K41" s="324"/>
      <c r="L41" s="324"/>
      <c r="M41" s="275" t="s">
        <v>239</v>
      </c>
      <c r="N41" s="195">
        <v>0</v>
      </c>
      <c r="O41" s="195"/>
      <c r="P41" s="195"/>
      <c r="Q41" s="480">
        <v>0</v>
      </c>
      <c r="R41" s="560"/>
      <c r="S41" s="526"/>
      <c r="T41" s="237"/>
      <c r="U41" s="587"/>
      <c r="V41" s="587"/>
    </row>
    <row r="42" spans="1:22" ht="20.25" customHeight="1">
      <c r="A42" s="297"/>
      <c r="B42" s="293"/>
      <c r="C42" s="392" t="s">
        <v>416</v>
      </c>
      <c r="D42" s="212" t="s">
        <v>578</v>
      </c>
      <c r="E42" s="324"/>
      <c r="F42" s="324"/>
      <c r="G42" s="324"/>
      <c r="H42" s="324"/>
      <c r="I42" s="324"/>
      <c r="J42" s="324"/>
      <c r="K42" s="324"/>
      <c r="L42" s="324"/>
      <c r="M42" s="275" t="s">
        <v>239</v>
      </c>
      <c r="N42" s="195">
        <v>20000</v>
      </c>
      <c r="O42" s="195"/>
      <c r="P42" s="195"/>
      <c r="Q42" s="480">
        <v>21550</v>
      </c>
      <c r="R42" s="560">
        <f>8990+17282+7722</f>
        <v>33994</v>
      </c>
      <c r="S42" s="526">
        <f>18159+5720+2880</f>
        <v>26759</v>
      </c>
      <c r="T42" s="237"/>
      <c r="U42" s="587"/>
      <c r="V42" s="587"/>
    </row>
    <row r="43" spans="1:22" ht="21" customHeight="1">
      <c r="A43" s="517"/>
      <c r="B43" s="278"/>
      <c r="C43" s="392" t="s">
        <v>417</v>
      </c>
      <c r="D43" s="212" t="s">
        <v>578</v>
      </c>
      <c r="E43" s="259"/>
      <c r="F43" s="259"/>
      <c r="G43" s="259"/>
      <c r="H43" s="259"/>
      <c r="I43" s="259"/>
      <c r="J43" s="259"/>
      <c r="K43" s="259"/>
      <c r="L43" s="259"/>
      <c r="M43" s="275" t="s">
        <v>239</v>
      </c>
      <c r="N43" s="195">
        <v>210000</v>
      </c>
      <c r="O43" s="195"/>
      <c r="P43" s="195"/>
      <c r="Q43" s="480">
        <v>0</v>
      </c>
      <c r="R43" s="560">
        <f>10205+19550</f>
        <v>29755</v>
      </c>
      <c r="S43" s="526">
        <f>32350+5500</f>
        <v>37850</v>
      </c>
      <c r="T43" s="237"/>
      <c r="U43" s="587"/>
      <c r="V43" s="587"/>
    </row>
    <row r="44" spans="1:22" ht="37.5" customHeight="1">
      <c r="A44" s="297"/>
      <c r="B44" s="293"/>
      <c r="C44" s="395" t="s">
        <v>510</v>
      </c>
      <c r="D44" s="266" t="s">
        <v>578</v>
      </c>
      <c r="E44" s="324"/>
      <c r="F44" s="324" t="s">
        <v>18</v>
      </c>
      <c r="G44" s="324"/>
      <c r="H44" s="324"/>
      <c r="I44" s="324"/>
      <c r="J44" s="324"/>
      <c r="K44" s="324"/>
      <c r="L44" s="324"/>
      <c r="M44" s="278" t="s">
        <v>239</v>
      </c>
      <c r="N44" s="387">
        <f>4800+28800</f>
        <v>33600</v>
      </c>
      <c r="O44" s="387"/>
      <c r="P44" s="387"/>
      <c r="Q44" s="488">
        <f>400+400+400+1967+1967+1967</f>
        <v>7101</v>
      </c>
      <c r="R44" s="560">
        <f>1420+1420</f>
        <v>2840</v>
      </c>
      <c r="S44" s="526">
        <f>1643+240+240+1800+1643+1883</f>
        <v>7449</v>
      </c>
      <c r="T44" s="237"/>
      <c r="U44" s="587"/>
      <c r="V44" s="587"/>
    </row>
    <row r="45" spans="1:22" ht="21" customHeight="1">
      <c r="A45" s="297"/>
      <c r="B45" s="293"/>
      <c r="C45" s="392" t="s">
        <v>418</v>
      </c>
      <c r="D45" s="212" t="s">
        <v>578</v>
      </c>
      <c r="E45" s="324"/>
      <c r="F45" s="324"/>
      <c r="G45" s="324"/>
      <c r="H45" s="324"/>
      <c r="I45" s="324"/>
      <c r="J45" s="324"/>
      <c r="K45" s="324"/>
      <c r="L45" s="324"/>
      <c r="M45" s="275" t="s">
        <v>239</v>
      </c>
      <c r="N45" s="195">
        <v>10800</v>
      </c>
      <c r="O45" s="195"/>
      <c r="P45" s="195"/>
      <c r="Q45" s="480">
        <f>19539+10630</f>
        <v>30169</v>
      </c>
      <c r="R45" s="560">
        <f>1850+9950+16192.26</f>
        <v>27992.260000000002</v>
      </c>
      <c r="S45" s="526">
        <f>8940+8700</f>
        <v>17640</v>
      </c>
      <c r="T45" s="237"/>
      <c r="U45" s="587"/>
      <c r="V45" s="587"/>
    </row>
    <row r="46" spans="1:22" ht="24.75" customHeight="1">
      <c r="A46" s="297"/>
      <c r="B46" s="293"/>
      <c r="C46" s="390" t="s">
        <v>558</v>
      </c>
      <c r="D46" s="212" t="s">
        <v>578</v>
      </c>
      <c r="E46" s="324"/>
      <c r="F46" s="324"/>
      <c r="G46" s="324"/>
      <c r="H46" s="324"/>
      <c r="I46" s="324"/>
      <c r="J46" s="324"/>
      <c r="K46" s="324"/>
      <c r="L46" s="324"/>
      <c r="M46" s="275" t="s">
        <v>239</v>
      </c>
      <c r="N46" s="237"/>
      <c r="O46" s="237"/>
      <c r="P46" s="237"/>
      <c r="Q46" s="480"/>
      <c r="R46" s="560"/>
      <c r="S46" s="526"/>
      <c r="T46" s="237"/>
      <c r="U46" s="587"/>
      <c r="V46" s="587"/>
    </row>
    <row r="47" spans="1:22" ht="24.75" customHeight="1">
      <c r="A47" s="297"/>
      <c r="B47" s="293"/>
      <c r="C47" s="392" t="s">
        <v>419</v>
      </c>
      <c r="D47" s="212" t="s">
        <v>578</v>
      </c>
      <c r="E47" s="324"/>
      <c r="F47" s="324"/>
      <c r="G47" s="324"/>
      <c r="H47" s="324"/>
      <c r="I47" s="324"/>
      <c r="J47" s="324"/>
      <c r="K47" s="324"/>
      <c r="L47" s="324"/>
      <c r="M47" s="275" t="s">
        <v>239</v>
      </c>
      <c r="N47" s="195">
        <v>30000</v>
      </c>
      <c r="O47" s="195"/>
      <c r="P47" s="195"/>
      <c r="Q47" s="480">
        <v>840</v>
      </c>
      <c r="R47" s="560"/>
      <c r="S47" s="526">
        <f>2800+160+3899+730.81</f>
        <v>7589.8099999999995</v>
      </c>
      <c r="T47" s="237"/>
      <c r="U47" s="587"/>
      <c r="V47" s="587"/>
    </row>
    <row r="48" spans="1:22" ht="23.25" customHeight="1">
      <c r="A48" s="297"/>
      <c r="B48" s="293"/>
      <c r="C48" s="261" t="s">
        <v>559</v>
      </c>
      <c r="D48" s="212" t="s">
        <v>578</v>
      </c>
      <c r="E48" s="324"/>
      <c r="F48" s="324"/>
      <c r="G48" s="324"/>
      <c r="H48" s="324"/>
      <c r="I48" s="324"/>
      <c r="J48" s="324"/>
      <c r="K48" s="324"/>
      <c r="L48" s="324"/>
      <c r="M48" s="275" t="s">
        <v>239</v>
      </c>
      <c r="N48" s="195">
        <v>12000</v>
      </c>
      <c r="O48" s="195"/>
      <c r="P48" s="195"/>
      <c r="Q48" s="480">
        <v>0</v>
      </c>
      <c r="R48" s="560"/>
      <c r="S48" s="526"/>
      <c r="T48" s="237"/>
      <c r="U48" s="587"/>
      <c r="V48" s="587"/>
    </row>
    <row r="49" spans="1:22" ht="21" customHeight="1">
      <c r="A49" s="297"/>
      <c r="B49" s="293"/>
      <c r="C49" s="409" t="s">
        <v>560</v>
      </c>
      <c r="D49" s="266" t="s">
        <v>578</v>
      </c>
      <c r="E49" s="324"/>
      <c r="F49" s="324"/>
      <c r="G49" s="324"/>
      <c r="H49" s="324"/>
      <c r="I49" s="324"/>
      <c r="J49" s="324"/>
      <c r="K49" s="324"/>
      <c r="L49" s="324"/>
      <c r="M49" s="278" t="s">
        <v>239</v>
      </c>
      <c r="N49" s="237"/>
      <c r="O49" s="237"/>
      <c r="P49" s="237"/>
      <c r="Q49" s="480"/>
      <c r="R49" s="560"/>
      <c r="S49" s="526"/>
      <c r="T49" s="237"/>
      <c r="U49" s="587"/>
      <c r="V49" s="587"/>
    </row>
    <row r="50" spans="1:22" ht="21.75" customHeight="1" thickBot="1">
      <c r="A50" s="298"/>
      <c r="B50" s="299"/>
      <c r="C50" s="396" t="s">
        <v>517</v>
      </c>
      <c r="D50" s="249" t="s">
        <v>578</v>
      </c>
      <c r="E50" s="325"/>
      <c r="F50" s="325"/>
      <c r="G50" s="325"/>
      <c r="H50" s="325"/>
      <c r="I50" s="325"/>
      <c r="J50" s="325"/>
      <c r="K50" s="325"/>
      <c r="L50" s="325"/>
      <c r="M50" s="276" t="s">
        <v>239</v>
      </c>
      <c r="N50" s="250">
        <v>845400</v>
      </c>
      <c r="O50" s="250"/>
      <c r="P50" s="250"/>
      <c r="Q50" s="539">
        <f>57124+57124+57124</f>
        <v>171372</v>
      </c>
      <c r="R50" s="563">
        <f>57124+57124</f>
        <v>114248</v>
      </c>
      <c r="S50" s="527">
        <f>54740+54740+10476.68+54740</f>
        <v>174696.68</v>
      </c>
      <c r="T50" s="248"/>
      <c r="U50" s="592"/>
      <c r="V50" s="592"/>
    </row>
    <row r="51" spans="1:22" ht="21" customHeight="1">
      <c r="A51" s="300">
        <v>2</v>
      </c>
      <c r="B51" s="301" t="s">
        <v>27</v>
      </c>
      <c r="C51" s="246" t="s">
        <v>576</v>
      </c>
      <c r="D51" s="258" t="s">
        <v>585</v>
      </c>
      <c r="E51" s="616" t="s">
        <v>727</v>
      </c>
      <c r="F51" s="616" t="s">
        <v>728</v>
      </c>
      <c r="G51" s="616" t="s">
        <v>729</v>
      </c>
      <c r="H51" s="616" t="s">
        <v>730</v>
      </c>
      <c r="I51" s="616" t="s">
        <v>731</v>
      </c>
      <c r="J51" s="616" t="s">
        <v>732</v>
      </c>
      <c r="K51" s="369"/>
      <c r="L51" s="326"/>
      <c r="M51" s="278"/>
      <c r="N51" s="247">
        <f>SUM(N53:N58)</f>
        <v>50000</v>
      </c>
      <c r="O51" s="247"/>
      <c r="P51" s="557">
        <f>N51+O51</f>
        <v>50000</v>
      </c>
      <c r="Q51" s="482">
        <v>0</v>
      </c>
      <c r="R51" s="564"/>
      <c r="S51" s="528"/>
      <c r="T51" s="259"/>
      <c r="U51" s="593" t="s">
        <v>967</v>
      </c>
      <c r="V51" s="609" t="s">
        <v>981</v>
      </c>
    </row>
    <row r="52" spans="1:22" ht="21" customHeight="1">
      <c r="A52" s="302"/>
      <c r="B52" s="302"/>
      <c r="C52" s="190" t="s">
        <v>577</v>
      </c>
      <c r="D52" s="252" t="s">
        <v>585</v>
      </c>
      <c r="E52" s="617"/>
      <c r="F52" s="617"/>
      <c r="G52" s="617"/>
      <c r="H52" s="617"/>
      <c r="I52" s="617"/>
      <c r="J52" s="617"/>
      <c r="K52" s="370"/>
      <c r="L52" s="324"/>
      <c r="M52" s="275"/>
      <c r="N52" s="197"/>
      <c r="O52" s="197"/>
      <c r="P52" s="197"/>
      <c r="Q52" s="483"/>
      <c r="R52" s="560"/>
      <c r="S52" s="526"/>
      <c r="T52" s="237"/>
      <c r="U52" s="587" t="s">
        <v>968</v>
      </c>
      <c r="V52" s="610"/>
    </row>
    <row r="53" spans="1:22" ht="23.25" customHeight="1">
      <c r="A53" s="302"/>
      <c r="B53" s="293"/>
      <c r="C53" s="397" t="s">
        <v>420</v>
      </c>
      <c r="D53" s="252" t="s">
        <v>585</v>
      </c>
      <c r="E53" s="617"/>
      <c r="F53" s="617"/>
      <c r="G53" s="617"/>
      <c r="H53" s="617"/>
      <c r="I53" s="617"/>
      <c r="J53" s="617"/>
      <c r="K53" s="370"/>
      <c r="L53" s="324"/>
      <c r="M53" s="275" t="s">
        <v>600</v>
      </c>
      <c r="N53" s="198">
        <f>600*6*2</f>
        <v>7200</v>
      </c>
      <c r="O53" s="198"/>
      <c r="P53" s="198"/>
      <c r="Q53" s="483"/>
      <c r="R53" s="560"/>
      <c r="S53" s="526"/>
      <c r="T53" s="237"/>
      <c r="U53" s="587" t="s">
        <v>969</v>
      </c>
      <c r="V53" s="610"/>
    </row>
    <row r="54" spans="1:22" ht="22.5" customHeight="1">
      <c r="A54" s="303"/>
      <c r="B54" s="293"/>
      <c r="C54" s="397" t="s">
        <v>101</v>
      </c>
      <c r="D54" s="252" t="s">
        <v>585</v>
      </c>
      <c r="E54" s="617"/>
      <c r="F54" s="617"/>
      <c r="G54" s="617"/>
      <c r="H54" s="617"/>
      <c r="I54" s="617"/>
      <c r="J54" s="617"/>
      <c r="K54" s="370"/>
      <c r="L54" s="324"/>
      <c r="M54" s="275" t="s">
        <v>600</v>
      </c>
      <c r="N54" s="199">
        <f>25*45*4</f>
        <v>4500</v>
      </c>
      <c r="O54" s="199"/>
      <c r="P54" s="199"/>
      <c r="Q54" s="484">
        <v>0</v>
      </c>
      <c r="R54" s="560"/>
      <c r="S54" s="526"/>
      <c r="T54" s="237"/>
      <c r="U54" s="587" t="s">
        <v>970</v>
      </c>
      <c r="V54" s="610"/>
    </row>
    <row r="55" spans="1:22" ht="37.5" customHeight="1">
      <c r="A55" s="303"/>
      <c r="B55" s="293"/>
      <c r="C55" s="397" t="s">
        <v>421</v>
      </c>
      <c r="D55" s="252" t="s">
        <v>585</v>
      </c>
      <c r="E55" s="617"/>
      <c r="F55" s="617"/>
      <c r="G55" s="617"/>
      <c r="H55" s="617"/>
      <c r="I55" s="617"/>
      <c r="J55" s="617"/>
      <c r="K55" s="370"/>
      <c r="L55" s="324"/>
      <c r="M55" s="275" t="s">
        <v>600</v>
      </c>
      <c r="N55" s="199">
        <f>150*45*2</f>
        <v>13500</v>
      </c>
      <c r="O55" s="199"/>
      <c r="P55" s="199"/>
      <c r="Q55" s="484"/>
      <c r="R55" s="560"/>
      <c r="S55" s="526"/>
      <c r="T55" s="237"/>
      <c r="U55" s="587" t="s">
        <v>971</v>
      </c>
      <c r="V55" s="610"/>
    </row>
    <row r="56" spans="1:22" ht="37.5" customHeight="1">
      <c r="A56" s="303"/>
      <c r="B56" s="293"/>
      <c r="C56" s="397" t="s">
        <v>422</v>
      </c>
      <c r="D56" s="252" t="s">
        <v>585</v>
      </c>
      <c r="E56" s="617"/>
      <c r="F56" s="617"/>
      <c r="G56" s="617"/>
      <c r="H56" s="617"/>
      <c r="I56" s="617"/>
      <c r="J56" s="617"/>
      <c r="K56" s="370"/>
      <c r="L56" s="324"/>
      <c r="M56" s="275" t="s">
        <v>600</v>
      </c>
      <c r="N56" s="199">
        <f>8000*2</f>
        <v>16000</v>
      </c>
      <c r="O56" s="199"/>
      <c r="P56" s="199"/>
      <c r="Q56" s="484">
        <v>0</v>
      </c>
      <c r="R56" s="560"/>
      <c r="S56" s="526"/>
      <c r="T56" s="237"/>
      <c r="U56" s="587" t="s">
        <v>972</v>
      </c>
      <c r="V56" s="610"/>
    </row>
    <row r="57" spans="1:22" ht="21" customHeight="1">
      <c r="A57" s="303"/>
      <c r="B57" s="293"/>
      <c r="C57" s="397" t="s">
        <v>75</v>
      </c>
      <c r="D57" s="252" t="s">
        <v>585</v>
      </c>
      <c r="E57" s="617"/>
      <c r="F57" s="617"/>
      <c r="G57" s="617"/>
      <c r="H57" s="617"/>
      <c r="I57" s="617"/>
      <c r="J57" s="617"/>
      <c r="K57" s="370"/>
      <c r="L57" s="324"/>
      <c r="M57" s="275" t="s">
        <v>600</v>
      </c>
      <c r="N57" s="199">
        <f>1200*2*2</f>
        <v>4800</v>
      </c>
      <c r="O57" s="199"/>
      <c r="P57" s="199"/>
      <c r="Q57" s="484">
        <v>0</v>
      </c>
      <c r="R57" s="560"/>
      <c r="S57" s="526"/>
      <c r="T57" s="237"/>
      <c r="U57" s="587" t="s">
        <v>973</v>
      </c>
      <c r="V57" s="610"/>
    </row>
    <row r="58" spans="1:22" ht="21" customHeight="1">
      <c r="A58" s="303"/>
      <c r="B58" s="293"/>
      <c r="C58" s="398" t="s">
        <v>586</v>
      </c>
      <c r="D58" s="252" t="s">
        <v>585</v>
      </c>
      <c r="E58" s="617"/>
      <c r="F58" s="617"/>
      <c r="G58" s="617"/>
      <c r="H58" s="617"/>
      <c r="I58" s="617"/>
      <c r="J58" s="617"/>
      <c r="K58" s="370"/>
      <c r="L58" s="324"/>
      <c r="M58" s="275" t="s">
        <v>600</v>
      </c>
      <c r="N58" s="256">
        <v>4000</v>
      </c>
      <c r="O58" s="256"/>
      <c r="P58" s="256"/>
      <c r="Q58" s="485">
        <v>0</v>
      </c>
      <c r="R58" s="565"/>
      <c r="S58" s="529"/>
      <c r="T58" s="251"/>
      <c r="U58" s="587" t="s">
        <v>974</v>
      </c>
      <c r="V58" s="610"/>
    </row>
    <row r="59" spans="1:22" ht="53.25" customHeight="1" thickBot="1">
      <c r="A59" s="304"/>
      <c r="B59" s="299"/>
      <c r="C59" s="399" t="s">
        <v>587</v>
      </c>
      <c r="D59" s="249" t="s">
        <v>585</v>
      </c>
      <c r="E59" s="618"/>
      <c r="F59" s="618"/>
      <c r="G59" s="618"/>
      <c r="H59" s="618"/>
      <c r="I59" s="618"/>
      <c r="J59" s="618"/>
      <c r="K59" s="371"/>
      <c r="L59" s="325"/>
      <c r="M59" s="276" t="s">
        <v>600</v>
      </c>
      <c r="N59" s="257"/>
      <c r="O59" s="257"/>
      <c r="P59" s="257"/>
      <c r="Q59" s="486"/>
      <c r="R59" s="563"/>
      <c r="S59" s="527"/>
      <c r="T59" s="248"/>
      <c r="U59" s="592" t="s">
        <v>975</v>
      </c>
      <c r="V59" s="611"/>
    </row>
    <row r="60" spans="1:22" ht="21" customHeight="1">
      <c r="A60" s="305">
        <v>3</v>
      </c>
      <c r="B60" s="306" t="s">
        <v>263</v>
      </c>
      <c r="C60" s="253" t="s">
        <v>423</v>
      </c>
      <c r="D60" s="263" t="s">
        <v>588</v>
      </c>
      <c r="E60" s="629" t="s">
        <v>354</v>
      </c>
      <c r="F60" s="629" t="s">
        <v>355</v>
      </c>
      <c r="G60" s="629" t="s">
        <v>353</v>
      </c>
      <c r="H60" s="629" t="s">
        <v>338</v>
      </c>
      <c r="I60" s="629" t="s">
        <v>238</v>
      </c>
      <c r="J60" s="629" t="s">
        <v>29</v>
      </c>
      <c r="K60" s="629"/>
      <c r="L60" s="622"/>
      <c r="M60" s="278"/>
      <c r="N60" s="254">
        <f>N61</f>
        <v>100000</v>
      </c>
      <c r="O60" s="254"/>
      <c r="P60" s="254">
        <f>N60+O60</f>
        <v>100000</v>
      </c>
      <c r="Q60" s="541">
        <f>Q61</f>
        <v>15992</v>
      </c>
      <c r="R60" s="541">
        <f>R61</f>
        <v>32486</v>
      </c>
      <c r="S60" s="541">
        <f>S61</f>
        <v>84083</v>
      </c>
      <c r="T60" s="259"/>
      <c r="U60" s="594" t="s">
        <v>900</v>
      </c>
      <c r="V60" s="594" t="s">
        <v>1036</v>
      </c>
    </row>
    <row r="61" spans="1:22" ht="24" customHeight="1">
      <c r="A61" s="292"/>
      <c r="B61" s="293"/>
      <c r="C61" s="400" t="s">
        <v>518</v>
      </c>
      <c r="D61" s="260" t="s">
        <v>588</v>
      </c>
      <c r="E61" s="615"/>
      <c r="F61" s="615"/>
      <c r="G61" s="615"/>
      <c r="H61" s="615"/>
      <c r="I61" s="615"/>
      <c r="J61" s="615"/>
      <c r="K61" s="615"/>
      <c r="L61" s="623"/>
      <c r="M61" s="275" t="s">
        <v>600</v>
      </c>
      <c r="N61" s="195">
        <f>SUM(N62:N65)</f>
        <v>100000</v>
      </c>
      <c r="O61" s="195"/>
      <c r="P61" s="195"/>
      <c r="Q61" s="536">
        <f>8000+7992</f>
        <v>15992</v>
      </c>
      <c r="R61" s="560">
        <f>8000+5662+7962+7762+3100</f>
        <v>32486</v>
      </c>
      <c r="S61" s="526">
        <f>5342+8000+7967+8000+3000+7102+8000+2482+2282+8000+8000+4798+5000+6110</f>
        <v>84083</v>
      </c>
      <c r="T61" s="237"/>
      <c r="U61" s="595" t="s">
        <v>901</v>
      </c>
      <c r="V61" s="595" t="s">
        <v>1037</v>
      </c>
    </row>
    <row r="62" spans="1:22" ht="21" customHeight="1">
      <c r="A62" s="292"/>
      <c r="B62" s="293"/>
      <c r="C62" s="261" t="s">
        <v>424</v>
      </c>
      <c r="D62" s="260" t="s">
        <v>588</v>
      </c>
      <c r="E62" s="615"/>
      <c r="F62" s="615"/>
      <c r="G62" s="615"/>
      <c r="H62" s="615"/>
      <c r="I62" s="615"/>
      <c r="J62" s="615"/>
      <c r="K62" s="615"/>
      <c r="L62" s="623"/>
      <c r="M62" s="275" t="s">
        <v>600</v>
      </c>
      <c r="N62" s="195">
        <v>12000</v>
      </c>
      <c r="O62" s="195"/>
      <c r="P62" s="195"/>
      <c r="Q62" s="484">
        <v>0</v>
      </c>
      <c r="R62" s="560"/>
      <c r="S62" s="526"/>
      <c r="T62" s="237"/>
      <c r="U62" s="595" t="s">
        <v>902</v>
      </c>
      <c r="V62" s="595" t="s">
        <v>1038</v>
      </c>
    </row>
    <row r="63" spans="1:22" ht="21" customHeight="1">
      <c r="A63" s="292"/>
      <c r="B63" s="293"/>
      <c r="C63" s="261" t="s">
        <v>425</v>
      </c>
      <c r="D63" s="260" t="s">
        <v>588</v>
      </c>
      <c r="E63" s="615"/>
      <c r="F63" s="615"/>
      <c r="G63" s="615"/>
      <c r="H63" s="615"/>
      <c r="I63" s="615"/>
      <c r="J63" s="615"/>
      <c r="K63" s="615"/>
      <c r="L63" s="623"/>
      <c r="M63" s="275" t="s">
        <v>600</v>
      </c>
      <c r="N63" s="195">
        <v>25000</v>
      </c>
      <c r="O63" s="195"/>
      <c r="P63" s="195"/>
      <c r="Q63" s="484">
        <v>0</v>
      </c>
      <c r="R63" s="560"/>
      <c r="S63" s="526"/>
      <c r="T63" s="237"/>
      <c r="U63" s="595" t="s">
        <v>903</v>
      </c>
      <c r="V63" s="595" t="s">
        <v>1039</v>
      </c>
    </row>
    <row r="64" spans="1:22" ht="23.25" customHeight="1">
      <c r="A64" s="292"/>
      <c r="B64" s="293"/>
      <c r="C64" s="261" t="s">
        <v>422</v>
      </c>
      <c r="D64" s="260" t="s">
        <v>588</v>
      </c>
      <c r="E64" s="615"/>
      <c r="F64" s="615"/>
      <c r="G64" s="615"/>
      <c r="H64" s="615"/>
      <c r="I64" s="615"/>
      <c r="J64" s="615"/>
      <c r="K64" s="615"/>
      <c r="L64" s="623"/>
      <c r="M64" s="275" t="s">
        <v>600</v>
      </c>
      <c r="N64" s="195">
        <v>13000</v>
      </c>
      <c r="O64" s="195"/>
      <c r="P64" s="195"/>
      <c r="Q64" s="484">
        <v>0</v>
      </c>
      <c r="R64" s="560"/>
      <c r="S64" s="526"/>
      <c r="T64" s="237"/>
      <c r="U64" s="595"/>
      <c r="V64" s="595" t="s">
        <v>1040</v>
      </c>
    </row>
    <row r="65" spans="1:22" ht="21.75" customHeight="1" thickBot="1">
      <c r="A65" s="307"/>
      <c r="B65" s="299"/>
      <c r="C65" s="401" t="s">
        <v>426</v>
      </c>
      <c r="D65" s="264" t="s">
        <v>588</v>
      </c>
      <c r="E65" s="630"/>
      <c r="F65" s="630"/>
      <c r="G65" s="630"/>
      <c r="H65" s="630"/>
      <c r="I65" s="630"/>
      <c r="J65" s="630"/>
      <c r="K65" s="630"/>
      <c r="L65" s="624"/>
      <c r="M65" s="276" t="s">
        <v>600</v>
      </c>
      <c r="N65" s="265">
        <v>50000</v>
      </c>
      <c r="O65" s="265"/>
      <c r="P65" s="265"/>
      <c r="Q65" s="486">
        <v>0</v>
      </c>
      <c r="R65" s="563"/>
      <c r="S65" s="527"/>
      <c r="T65" s="248"/>
      <c r="U65" s="596"/>
      <c r="V65" s="596" t="s">
        <v>1041</v>
      </c>
    </row>
    <row r="66" spans="1:22" ht="24.75" customHeight="1">
      <c r="A66" s="305">
        <v>4</v>
      </c>
      <c r="B66" s="306" t="s">
        <v>574</v>
      </c>
      <c r="C66" s="346" t="s">
        <v>427</v>
      </c>
      <c r="D66" s="347" t="s">
        <v>589</v>
      </c>
      <c r="E66" s="625" t="s">
        <v>635</v>
      </c>
      <c r="F66" s="625" t="s">
        <v>636</v>
      </c>
      <c r="G66" s="625" t="s">
        <v>637</v>
      </c>
      <c r="H66" s="625" t="s">
        <v>273</v>
      </c>
      <c r="I66" s="625" t="s">
        <v>238</v>
      </c>
      <c r="J66" s="625" t="s">
        <v>638</v>
      </c>
      <c r="K66" s="627" t="s">
        <v>872</v>
      </c>
      <c r="L66" s="388"/>
      <c r="M66" s="348" t="s">
        <v>600</v>
      </c>
      <c r="N66" s="586">
        <v>1180000</v>
      </c>
      <c r="O66" s="555">
        <v>1186900</v>
      </c>
      <c r="P66" s="254">
        <f>N66+O66</f>
        <v>2366900</v>
      </c>
      <c r="Q66" s="542">
        <f>SUM(Q67:Q86)</f>
        <v>3100</v>
      </c>
      <c r="R66" s="542">
        <f>SUM(R67:R86)</f>
        <v>183319.12</v>
      </c>
      <c r="S66" s="542">
        <f>SUM(S67:S86)</f>
        <v>648250</v>
      </c>
      <c r="T66" s="259"/>
      <c r="U66" s="593" t="s">
        <v>933</v>
      </c>
      <c r="V66" s="593"/>
    </row>
    <row r="67" spans="1:22" ht="24.75" customHeight="1">
      <c r="A67" s="290"/>
      <c r="B67" s="291" t="s">
        <v>575</v>
      </c>
      <c r="C67" s="400" t="s">
        <v>433</v>
      </c>
      <c r="D67" s="252" t="s">
        <v>589</v>
      </c>
      <c r="E67" s="626"/>
      <c r="F67" s="626"/>
      <c r="G67" s="626"/>
      <c r="H67" s="626"/>
      <c r="I67" s="626"/>
      <c r="J67" s="626"/>
      <c r="K67" s="628"/>
      <c r="L67" s="372"/>
      <c r="M67" s="275" t="s">
        <v>600</v>
      </c>
      <c r="N67" s="200">
        <v>870000</v>
      </c>
      <c r="O67" s="200"/>
      <c r="P67" s="200"/>
      <c r="Q67" s="484">
        <v>0</v>
      </c>
      <c r="R67" s="560"/>
      <c r="S67" s="526"/>
      <c r="T67" s="237"/>
      <c r="U67" s="587" t="s">
        <v>18</v>
      </c>
      <c r="V67" s="587"/>
    </row>
    <row r="68" spans="1:22" ht="24.75" customHeight="1">
      <c r="A68" s="290"/>
      <c r="B68" s="293"/>
      <c r="C68" s="261" t="s">
        <v>519</v>
      </c>
      <c r="D68" s="252" t="s">
        <v>589</v>
      </c>
      <c r="E68" s="626"/>
      <c r="F68" s="626"/>
      <c r="G68" s="626"/>
      <c r="H68" s="626"/>
      <c r="I68" s="626"/>
      <c r="J68" s="626"/>
      <c r="K68" s="628"/>
      <c r="L68" s="372"/>
      <c r="M68" s="275" t="s">
        <v>600</v>
      </c>
      <c r="N68" s="200"/>
      <c r="O68" s="200"/>
      <c r="P68" s="200"/>
      <c r="Q68" s="484"/>
      <c r="R68" s="560"/>
      <c r="S68" s="526"/>
      <c r="T68" s="237"/>
      <c r="U68" s="587"/>
      <c r="V68" s="587"/>
    </row>
    <row r="69" spans="1:22" ht="24.75" customHeight="1">
      <c r="A69" s="292"/>
      <c r="B69" s="293"/>
      <c r="C69" s="262" t="s">
        <v>428</v>
      </c>
      <c r="D69" s="212" t="s">
        <v>589</v>
      </c>
      <c r="E69" s="372"/>
      <c r="F69" s="416"/>
      <c r="G69" s="416"/>
      <c r="H69" s="416"/>
      <c r="I69" s="416"/>
      <c r="J69" s="416"/>
      <c r="K69" s="628"/>
      <c r="L69" s="372"/>
      <c r="M69" s="275" t="s">
        <v>600</v>
      </c>
      <c r="N69" s="195">
        <v>280000</v>
      </c>
      <c r="O69" s="195"/>
      <c r="P69" s="195"/>
      <c r="Q69" s="484">
        <v>0</v>
      </c>
      <c r="R69" s="560"/>
      <c r="S69" s="526"/>
      <c r="T69" s="237"/>
      <c r="U69" s="587"/>
      <c r="V69" s="587"/>
    </row>
    <row r="70" spans="1:22" ht="43.5" customHeight="1">
      <c r="A70" s="292"/>
      <c r="B70" s="293"/>
      <c r="C70" s="310" t="s">
        <v>429</v>
      </c>
      <c r="D70" s="258" t="s">
        <v>589</v>
      </c>
      <c r="E70" s="372"/>
      <c r="F70" s="416"/>
      <c r="G70" s="416"/>
      <c r="H70" s="416"/>
      <c r="I70" s="416"/>
      <c r="J70" s="416"/>
      <c r="K70" s="416" t="s">
        <v>871</v>
      </c>
      <c r="L70" s="372"/>
      <c r="M70" s="275" t="s">
        <v>600</v>
      </c>
      <c r="N70" s="195">
        <v>490000</v>
      </c>
      <c r="O70" s="195"/>
      <c r="P70" s="195"/>
      <c r="Q70" s="484">
        <v>0</v>
      </c>
      <c r="R70" s="560"/>
      <c r="S70" s="526">
        <v>531900</v>
      </c>
      <c r="T70" s="237"/>
      <c r="U70" s="587"/>
      <c r="V70" s="587"/>
    </row>
    <row r="71" spans="1:22" ht="24" customHeight="1">
      <c r="A71" s="518"/>
      <c r="B71" s="278"/>
      <c r="C71" s="261" t="s">
        <v>520</v>
      </c>
      <c r="D71" s="212" t="s">
        <v>589</v>
      </c>
      <c r="E71" s="519"/>
      <c r="F71" s="520"/>
      <c r="G71" s="520"/>
      <c r="H71" s="520"/>
      <c r="I71" s="520"/>
      <c r="J71" s="520"/>
      <c r="K71" s="520"/>
      <c r="L71" s="519"/>
      <c r="M71" s="275" t="s">
        <v>600</v>
      </c>
      <c r="N71" s="195"/>
      <c r="O71" s="195"/>
      <c r="P71" s="195"/>
      <c r="Q71" s="484"/>
      <c r="R71" s="560"/>
      <c r="S71" s="526"/>
      <c r="T71" s="237"/>
      <c r="U71" s="589"/>
      <c r="V71" s="589"/>
    </row>
    <row r="72" spans="1:22" ht="37.5" customHeight="1">
      <c r="A72" s="292"/>
      <c r="B72" s="293"/>
      <c r="C72" s="310" t="s">
        <v>430</v>
      </c>
      <c r="D72" s="258" t="s">
        <v>589</v>
      </c>
      <c r="E72" s="344"/>
      <c r="F72" s="350"/>
      <c r="G72" s="350"/>
      <c r="H72" s="350"/>
      <c r="I72" s="350"/>
      <c r="J72" s="350"/>
      <c r="K72" s="350"/>
      <c r="L72" s="324"/>
      <c r="M72" s="278" t="s">
        <v>600</v>
      </c>
      <c r="N72" s="345">
        <v>20000</v>
      </c>
      <c r="O72" s="345"/>
      <c r="P72" s="345"/>
      <c r="Q72" s="487">
        <v>0</v>
      </c>
      <c r="R72" s="560"/>
      <c r="S72" s="526"/>
      <c r="T72" s="259"/>
      <c r="U72" s="587"/>
      <c r="V72" s="587"/>
    </row>
    <row r="73" spans="1:22" ht="37.5" customHeight="1">
      <c r="A73" s="292"/>
      <c r="B73" s="293"/>
      <c r="C73" s="262" t="s">
        <v>431</v>
      </c>
      <c r="D73" s="212" t="s">
        <v>589</v>
      </c>
      <c r="E73" s="373"/>
      <c r="F73" s="373"/>
      <c r="G73" s="373"/>
      <c r="H73" s="373"/>
      <c r="I73" s="373"/>
      <c r="J73" s="373"/>
      <c r="K73" s="373"/>
      <c r="L73" s="259"/>
      <c r="M73" s="275" t="s">
        <v>600</v>
      </c>
      <c r="N73" s="195">
        <v>45000</v>
      </c>
      <c r="O73" s="195"/>
      <c r="P73" s="195"/>
      <c r="Q73" s="484">
        <v>0</v>
      </c>
      <c r="R73" s="560"/>
      <c r="S73" s="526"/>
      <c r="T73" s="237"/>
      <c r="U73" s="587"/>
      <c r="V73" s="587"/>
    </row>
    <row r="74" spans="1:22" ht="37.5" customHeight="1">
      <c r="A74" s="490"/>
      <c r="B74" s="293"/>
      <c r="C74" s="422" t="s">
        <v>771</v>
      </c>
      <c r="D74" s="423" t="s">
        <v>589</v>
      </c>
      <c r="E74" s="370"/>
      <c r="F74" s="370"/>
      <c r="G74" s="370"/>
      <c r="H74" s="370"/>
      <c r="I74" s="370"/>
      <c r="J74" s="370"/>
      <c r="K74" s="370"/>
      <c r="L74" s="324"/>
      <c r="M74" s="278" t="s">
        <v>600</v>
      </c>
      <c r="N74" s="424">
        <v>20000</v>
      </c>
      <c r="O74" s="424"/>
      <c r="P74" s="424"/>
      <c r="Q74" s="484">
        <v>3100</v>
      </c>
      <c r="R74" s="536">
        <f>5221.12+5260+3100+4140</f>
        <v>17721.12</v>
      </c>
      <c r="S74" s="526">
        <f>3100+15750</f>
        <v>18850</v>
      </c>
      <c r="T74" s="237"/>
      <c r="U74" s="587"/>
      <c r="V74" s="587"/>
    </row>
    <row r="75" spans="1:22" ht="61.5" customHeight="1">
      <c r="A75" s="450"/>
      <c r="B75" s="449" t="s">
        <v>18</v>
      </c>
      <c r="C75" s="426" t="s">
        <v>640</v>
      </c>
      <c r="D75" s="427" t="s">
        <v>589</v>
      </c>
      <c r="E75" s="428"/>
      <c r="F75" s="428"/>
      <c r="G75" s="428"/>
      <c r="H75" s="428"/>
      <c r="I75" s="428"/>
      <c r="J75" s="428"/>
      <c r="K75" s="428"/>
      <c r="L75" s="429"/>
      <c r="M75" s="430" t="s">
        <v>600</v>
      </c>
      <c r="N75" s="431">
        <f>SUM(N76:N86)</f>
        <v>390000</v>
      </c>
      <c r="O75" s="431"/>
      <c r="P75" s="431"/>
      <c r="Q75" s="483">
        <v>0</v>
      </c>
      <c r="R75" s="560"/>
      <c r="S75" s="526"/>
      <c r="T75" s="237"/>
      <c r="U75" s="589"/>
      <c r="V75" s="589"/>
    </row>
    <row r="76" spans="1:22" ht="62.25" customHeight="1">
      <c r="A76" s="451"/>
      <c r="B76" s="432" t="s">
        <v>641</v>
      </c>
      <c r="C76" s="433" t="s">
        <v>642</v>
      </c>
      <c r="D76" s="434" t="s">
        <v>589</v>
      </c>
      <c r="E76" s="435" t="s">
        <v>280</v>
      </c>
      <c r="F76" s="435" t="s">
        <v>643</v>
      </c>
      <c r="G76" s="435" t="s">
        <v>281</v>
      </c>
      <c r="H76" s="435" t="s">
        <v>282</v>
      </c>
      <c r="I76" s="435" t="s">
        <v>277</v>
      </c>
      <c r="J76" s="435" t="s">
        <v>638</v>
      </c>
      <c r="K76" s="435" t="s">
        <v>878</v>
      </c>
      <c r="L76" s="436"/>
      <c r="M76" s="437" t="s">
        <v>600</v>
      </c>
      <c r="N76" s="489">
        <v>75000</v>
      </c>
      <c r="O76" s="489"/>
      <c r="P76" s="489"/>
      <c r="Q76" s="488">
        <v>0</v>
      </c>
      <c r="R76" s="564">
        <v>129610</v>
      </c>
      <c r="S76" s="528"/>
      <c r="T76" s="259"/>
      <c r="U76" s="589" t="s">
        <v>917</v>
      </c>
      <c r="V76" s="589" t="s">
        <v>946</v>
      </c>
    </row>
    <row r="77" spans="1:22" ht="117.75" customHeight="1">
      <c r="A77" s="451"/>
      <c r="B77" s="432" t="s">
        <v>641</v>
      </c>
      <c r="C77" s="433" t="s">
        <v>644</v>
      </c>
      <c r="D77" s="434" t="s">
        <v>589</v>
      </c>
      <c r="E77" s="435" t="s">
        <v>278</v>
      </c>
      <c r="F77" s="435" t="s">
        <v>279</v>
      </c>
      <c r="G77" s="435" t="s">
        <v>275</v>
      </c>
      <c r="H77" s="435" t="s">
        <v>276</v>
      </c>
      <c r="I77" s="435" t="s">
        <v>277</v>
      </c>
      <c r="J77" s="435" t="s">
        <v>638</v>
      </c>
      <c r="K77" s="435" t="s">
        <v>878</v>
      </c>
      <c r="L77" s="436"/>
      <c r="M77" s="437" t="s">
        <v>600</v>
      </c>
      <c r="N77" s="438">
        <v>50000</v>
      </c>
      <c r="O77" s="438"/>
      <c r="P77" s="438"/>
      <c r="Q77" s="480">
        <v>0</v>
      </c>
      <c r="R77" s="560"/>
      <c r="S77" s="526">
        <v>97500</v>
      </c>
      <c r="T77" s="237"/>
      <c r="U77" s="514" t="s">
        <v>918</v>
      </c>
      <c r="V77" s="514" t="s">
        <v>947</v>
      </c>
    </row>
    <row r="78" spans="1:22" ht="274.5" customHeight="1">
      <c r="A78" s="451"/>
      <c r="B78" s="439" t="s">
        <v>39</v>
      </c>
      <c r="C78" s="439" t="s">
        <v>645</v>
      </c>
      <c r="D78" s="434" t="s">
        <v>589</v>
      </c>
      <c r="E78" s="440" t="s">
        <v>358</v>
      </c>
      <c r="F78" s="440" t="s">
        <v>359</v>
      </c>
      <c r="G78" s="440" t="s">
        <v>360</v>
      </c>
      <c r="H78" s="440" t="s">
        <v>361</v>
      </c>
      <c r="I78" s="440" t="s">
        <v>362</v>
      </c>
      <c r="J78" s="440" t="s">
        <v>638</v>
      </c>
      <c r="K78" s="440" t="s">
        <v>646</v>
      </c>
      <c r="L78" s="436"/>
      <c r="M78" s="437" t="s">
        <v>600</v>
      </c>
      <c r="N78" s="438">
        <v>40000</v>
      </c>
      <c r="O78" s="438"/>
      <c r="P78" s="438"/>
      <c r="Q78" s="480">
        <v>0</v>
      </c>
      <c r="R78" s="560"/>
      <c r="S78" s="526"/>
      <c r="T78" s="237"/>
      <c r="U78" s="597" t="s">
        <v>1030</v>
      </c>
      <c r="V78" s="514" t="s">
        <v>18</v>
      </c>
    </row>
    <row r="79" spans="1:22" ht="49.5" customHeight="1">
      <c r="A79" s="451"/>
      <c r="B79" s="439" t="s">
        <v>27</v>
      </c>
      <c r="C79" s="514" t="s">
        <v>647</v>
      </c>
      <c r="D79" s="434" t="s">
        <v>589</v>
      </c>
      <c r="E79" s="435"/>
      <c r="F79" s="435"/>
      <c r="G79" s="435"/>
      <c r="H79" s="435"/>
      <c r="I79" s="435"/>
      <c r="J79" s="435"/>
      <c r="K79" s="435"/>
      <c r="L79" s="436"/>
      <c r="M79" s="437" t="s">
        <v>600</v>
      </c>
      <c r="N79" s="438">
        <v>30000</v>
      </c>
      <c r="O79" s="438"/>
      <c r="P79" s="438"/>
      <c r="Q79" s="480">
        <v>0</v>
      </c>
      <c r="R79" s="503" t="s">
        <v>982</v>
      </c>
      <c r="S79" s="237"/>
      <c r="T79" s="237"/>
      <c r="U79" s="514" t="s">
        <v>982</v>
      </c>
      <c r="V79" s="514" t="s">
        <v>948</v>
      </c>
    </row>
    <row r="80" spans="1:22" ht="128.25" customHeight="1">
      <c r="A80" s="452"/>
      <c r="B80" s="439" t="s">
        <v>597</v>
      </c>
      <c r="C80" s="439" t="s">
        <v>648</v>
      </c>
      <c r="D80" s="434" t="s">
        <v>589</v>
      </c>
      <c r="E80" s="435" t="s">
        <v>649</v>
      </c>
      <c r="F80" s="435" t="s">
        <v>650</v>
      </c>
      <c r="G80" s="435" t="s">
        <v>651</v>
      </c>
      <c r="H80" s="435" t="s">
        <v>652</v>
      </c>
      <c r="I80" s="435" t="s">
        <v>653</v>
      </c>
      <c r="J80" s="435" t="s">
        <v>638</v>
      </c>
      <c r="K80" s="435" t="s">
        <v>639</v>
      </c>
      <c r="L80" s="436"/>
      <c r="M80" s="437" t="s">
        <v>600</v>
      </c>
      <c r="N80" s="438">
        <f>25000+5000</f>
        <v>30000</v>
      </c>
      <c r="O80" s="438"/>
      <c r="P80" s="438"/>
      <c r="Q80" s="480">
        <v>0</v>
      </c>
      <c r="R80" s="560" t="s">
        <v>963</v>
      </c>
      <c r="S80" s="526"/>
      <c r="T80" s="237"/>
      <c r="U80" s="514" t="s">
        <v>1042</v>
      </c>
      <c r="V80" s="514" t="s">
        <v>949</v>
      </c>
    </row>
    <row r="81" spans="1:22" ht="150" customHeight="1">
      <c r="A81" s="453"/>
      <c r="B81" s="439" t="s">
        <v>597</v>
      </c>
      <c r="C81" s="439" t="s">
        <v>777</v>
      </c>
      <c r="D81" s="434" t="s">
        <v>589</v>
      </c>
      <c r="E81" s="435" t="s">
        <v>776</v>
      </c>
      <c r="F81" s="435" t="s">
        <v>650</v>
      </c>
      <c r="G81" s="435" t="s">
        <v>651</v>
      </c>
      <c r="H81" s="435" t="s">
        <v>654</v>
      </c>
      <c r="I81" s="435" t="s">
        <v>653</v>
      </c>
      <c r="J81" s="435" t="s">
        <v>655</v>
      </c>
      <c r="K81" s="435" t="s">
        <v>639</v>
      </c>
      <c r="L81" s="436"/>
      <c r="M81" s="437" t="s">
        <v>600</v>
      </c>
      <c r="N81" s="438">
        <f>45000-21000-5000</f>
        <v>19000</v>
      </c>
      <c r="O81" s="438"/>
      <c r="P81" s="438"/>
      <c r="Q81" s="480">
        <v>0</v>
      </c>
      <c r="R81" s="560"/>
      <c r="S81" s="526"/>
      <c r="T81" s="237"/>
      <c r="U81" s="514" t="s">
        <v>1084</v>
      </c>
      <c r="V81" s="514" t="s">
        <v>18</v>
      </c>
    </row>
    <row r="82" spans="1:22" ht="206.25" customHeight="1">
      <c r="A82" s="451"/>
      <c r="B82" s="439" t="s">
        <v>597</v>
      </c>
      <c r="C82" s="439" t="s">
        <v>656</v>
      </c>
      <c r="D82" s="434" t="s">
        <v>589</v>
      </c>
      <c r="E82" s="435" t="s">
        <v>657</v>
      </c>
      <c r="F82" s="435" t="s">
        <v>658</v>
      </c>
      <c r="G82" s="435" t="s">
        <v>659</v>
      </c>
      <c r="H82" s="435" t="s">
        <v>659</v>
      </c>
      <c r="I82" s="435" t="s">
        <v>274</v>
      </c>
      <c r="J82" s="435" t="s">
        <v>660</v>
      </c>
      <c r="K82" s="435" t="s">
        <v>639</v>
      </c>
      <c r="L82" s="436"/>
      <c r="M82" s="437" t="s">
        <v>600</v>
      </c>
      <c r="N82" s="438">
        <v>60000</v>
      </c>
      <c r="O82" s="438"/>
      <c r="P82" s="438"/>
      <c r="Q82" s="480">
        <v>0</v>
      </c>
      <c r="R82" s="560"/>
      <c r="S82" s="526"/>
      <c r="T82" s="237"/>
      <c r="U82" s="514" t="s">
        <v>1083</v>
      </c>
      <c r="V82" s="514" t="s">
        <v>1080</v>
      </c>
    </row>
    <row r="83" spans="1:22" ht="153.75" customHeight="1">
      <c r="A83" s="451"/>
      <c r="B83" s="439" t="s">
        <v>597</v>
      </c>
      <c r="C83" s="439" t="s">
        <v>661</v>
      </c>
      <c r="D83" s="434" t="s">
        <v>589</v>
      </c>
      <c r="E83" s="435" t="s">
        <v>662</v>
      </c>
      <c r="F83" s="435" t="s">
        <v>663</v>
      </c>
      <c r="G83" s="435" t="s">
        <v>664</v>
      </c>
      <c r="H83" s="435" t="s">
        <v>665</v>
      </c>
      <c r="I83" s="435" t="s">
        <v>666</v>
      </c>
      <c r="J83" s="435" t="s">
        <v>667</v>
      </c>
      <c r="K83" s="435" t="s">
        <v>639</v>
      </c>
      <c r="L83" s="436"/>
      <c r="M83" s="437" t="s">
        <v>600</v>
      </c>
      <c r="N83" s="438">
        <v>15000</v>
      </c>
      <c r="O83" s="438"/>
      <c r="P83" s="438"/>
      <c r="Q83" s="480">
        <v>0</v>
      </c>
      <c r="R83" s="560"/>
      <c r="S83" s="526"/>
      <c r="T83" s="237"/>
      <c r="U83" s="589" t="s">
        <v>1085</v>
      </c>
      <c r="V83" s="589" t="s">
        <v>950</v>
      </c>
    </row>
    <row r="84" spans="1:22" ht="134.25" customHeight="1">
      <c r="A84" s="452"/>
      <c r="B84" s="439" t="s">
        <v>597</v>
      </c>
      <c r="C84" s="439" t="s">
        <v>668</v>
      </c>
      <c r="D84" s="434" t="s">
        <v>589</v>
      </c>
      <c r="E84" s="435" t="s">
        <v>669</v>
      </c>
      <c r="F84" s="435" t="s">
        <v>670</v>
      </c>
      <c r="G84" s="435" t="s">
        <v>671</v>
      </c>
      <c r="H84" s="435" t="s">
        <v>671</v>
      </c>
      <c r="I84" s="435" t="s">
        <v>672</v>
      </c>
      <c r="J84" s="435" t="s">
        <v>673</v>
      </c>
      <c r="K84" s="435" t="s">
        <v>674</v>
      </c>
      <c r="L84" s="436"/>
      <c r="M84" s="437" t="s">
        <v>600</v>
      </c>
      <c r="N84" s="438">
        <v>20000</v>
      </c>
      <c r="O84" s="489"/>
      <c r="P84" s="489"/>
      <c r="Q84" s="488">
        <v>0</v>
      </c>
      <c r="R84" s="564"/>
      <c r="S84" s="528"/>
      <c r="T84" s="259"/>
      <c r="U84" s="589" t="s">
        <v>1085</v>
      </c>
      <c r="V84" s="589" t="s">
        <v>950</v>
      </c>
    </row>
    <row r="85" spans="1:22" ht="159.75" customHeight="1">
      <c r="A85" s="453"/>
      <c r="B85" s="439" t="s">
        <v>597</v>
      </c>
      <c r="C85" s="439" t="s">
        <v>675</v>
      </c>
      <c r="D85" s="434" t="s">
        <v>589</v>
      </c>
      <c r="E85" s="435" t="s">
        <v>676</v>
      </c>
      <c r="F85" s="435" t="s">
        <v>677</v>
      </c>
      <c r="G85" s="435" t="s">
        <v>678</v>
      </c>
      <c r="H85" s="435" t="s">
        <v>679</v>
      </c>
      <c r="I85" s="435" t="s">
        <v>680</v>
      </c>
      <c r="J85" s="435" t="s">
        <v>681</v>
      </c>
      <c r="K85" s="435" t="s">
        <v>674</v>
      </c>
      <c r="L85" s="436"/>
      <c r="M85" s="437" t="s">
        <v>600</v>
      </c>
      <c r="N85" s="442">
        <v>15000</v>
      </c>
      <c r="O85" s="442"/>
      <c r="P85" s="442"/>
      <c r="Q85" s="480">
        <v>0</v>
      </c>
      <c r="R85" s="560"/>
      <c r="S85" s="526"/>
      <c r="T85" s="237"/>
      <c r="U85" s="589" t="s">
        <v>1086</v>
      </c>
      <c r="V85" s="589" t="s">
        <v>950</v>
      </c>
    </row>
    <row r="86" spans="1:22" ht="146.25" customHeight="1" thickBot="1">
      <c r="A86" s="521"/>
      <c r="B86" s="454" t="s">
        <v>597</v>
      </c>
      <c r="C86" s="454" t="s">
        <v>774</v>
      </c>
      <c r="D86" s="455" t="s">
        <v>772</v>
      </c>
      <c r="E86" s="456" t="s">
        <v>773</v>
      </c>
      <c r="F86" s="456" t="s">
        <v>677</v>
      </c>
      <c r="G86" s="456" t="s">
        <v>775</v>
      </c>
      <c r="H86" s="456" t="s">
        <v>883</v>
      </c>
      <c r="I86" s="457" t="s">
        <v>318</v>
      </c>
      <c r="J86" s="456" t="s">
        <v>638</v>
      </c>
      <c r="K86" s="456" t="s">
        <v>674</v>
      </c>
      <c r="L86" s="458"/>
      <c r="M86" s="459" t="s">
        <v>600</v>
      </c>
      <c r="N86" s="460">
        <v>36000</v>
      </c>
      <c r="O86" s="460"/>
      <c r="P86" s="460"/>
      <c r="Q86" s="481">
        <v>0</v>
      </c>
      <c r="R86" s="563">
        <v>35988</v>
      </c>
      <c r="S86" s="527"/>
      <c r="T86" s="248"/>
      <c r="U86" s="589" t="s">
        <v>1087</v>
      </c>
      <c r="V86" s="598" t="s">
        <v>951</v>
      </c>
    </row>
    <row r="87" spans="1:22" ht="21.75" customHeight="1">
      <c r="A87" s="522">
        <v>5</v>
      </c>
      <c r="B87" s="291" t="s">
        <v>592</v>
      </c>
      <c r="C87" s="443" t="s">
        <v>432</v>
      </c>
      <c r="D87" s="444" t="s">
        <v>590</v>
      </c>
      <c r="E87" s="373"/>
      <c r="F87" s="373"/>
      <c r="G87" s="373"/>
      <c r="H87" s="373"/>
      <c r="I87" s="373"/>
      <c r="J87" s="373"/>
      <c r="K87" s="373"/>
      <c r="L87" s="259"/>
      <c r="M87" s="278" t="s">
        <v>239</v>
      </c>
      <c r="N87" s="445">
        <v>160500</v>
      </c>
      <c r="O87" s="445"/>
      <c r="P87" s="445"/>
      <c r="Q87" s="488">
        <f>SUM(Q89:Q96)</f>
        <v>0</v>
      </c>
      <c r="R87" s="488">
        <f>SUM(R89:R96)</f>
        <v>19550</v>
      </c>
      <c r="S87" s="488">
        <f>SUM(S89:S96)</f>
        <v>37850</v>
      </c>
      <c r="T87" s="259"/>
      <c r="U87" s="589"/>
      <c r="V87" s="589"/>
    </row>
    <row r="88" spans="1:22" ht="21.75" customHeight="1">
      <c r="A88" s="446"/>
      <c r="B88" s="291" t="s">
        <v>593</v>
      </c>
      <c r="C88" s="433" t="s">
        <v>521</v>
      </c>
      <c r="D88" s="447" t="s">
        <v>590</v>
      </c>
      <c r="E88" s="368"/>
      <c r="F88" s="368"/>
      <c r="G88" s="368"/>
      <c r="H88" s="368"/>
      <c r="I88" s="368"/>
      <c r="J88" s="368"/>
      <c r="K88" s="368"/>
      <c r="L88" s="237"/>
      <c r="M88" s="275" t="s">
        <v>239</v>
      </c>
      <c r="N88" s="448"/>
      <c r="O88" s="448"/>
      <c r="P88" s="448"/>
      <c r="Q88" s="480"/>
      <c r="R88" s="560"/>
      <c r="S88" s="526"/>
      <c r="T88" s="237"/>
      <c r="U88" s="514"/>
      <c r="V88" s="514"/>
    </row>
    <row r="89" spans="1:22" ht="21.75" customHeight="1">
      <c r="A89" s="446"/>
      <c r="B89" s="293"/>
      <c r="C89" s="433" t="s">
        <v>522</v>
      </c>
      <c r="D89" s="447" t="s">
        <v>590</v>
      </c>
      <c r="E89" s="368"/>
      <c r="F89" s="368"/>
      <c r="G89" s="368"/>
      <c r="H89" s="368"/>
      <c r="I89" s="368"/>
      <c r="J89" s="368"/>
      <c r="K89" s="368"/>
      <c r="L89" s="237"/>
      <c r="M89" s="275" t="s">
        <v>239</v>
      </c>
      <c r="N89" s="425">
        <v>20500</v>
      </c>
      <c r="O89" s="425"/>
      <c r="P89" s="425"/>
      <c r="Q89" s="480"/>
      <c r="R89" s="560"/>
      <c r="S89" s="526"/>
      <c r="T89" s="237"/>
      <c r="U89" s="514"/>
      <c r="V89" s="514"/>
    </row>
    <row r="90" spans="1:22" ht="21" customHeight="1">
      <c r="A90" s="290"/>
      <c r="B90" s="278"/>
      <c r="C90" s="400" t="s">
        <v>523</v>
      </c>
      <c r="D90" s="212" t="s">
        <v>590</v>
      </c>
      <c r="E90" s="368"/>
      <c r="F90" s="368"/>
      <c r="G90" s="368"/>
      <c r="H90" s="368"/>
      <c r="I90" s="368"/>
      <c r="J90" s="376"/>
      <c r="K90" s="368"/>
      <c r="L90" s="237"/>
      <c r="M90" s="275" t="s">
        <v>239</v>
      </c>
      <c r="N90" s="195"/>
      <c r="O90" s="195"/>
      <c r="P90" s="195"/>
      <c r="Q90" s="480"/>
      <c r="R90" s="560"/>
      <c r="S90" s="526"/>
      <c r="T90" s="237"/>
      <c r="U90" s="514"/>
      <c r="V90" s="514"/>
    </row>
    <row r="91" spans="1:22" ht="132" customHeight="1">
      <c r="A91" s="523"/>
      <c r="B91" s="275" t="s">
        <v>153</v>
      </c>
      <c r="C91" s="262" t="s">
        <v>434</v>
      </c>
      <c r="D91" s="212" t="s">
        <v>590</v>
      </c>
      <c r="E91" s="357" t="s">
        <v>813</v>
      </c>
      <c r="F91" s="357" t="s">
        <v>814</v>
      </c>
      <c r="G91" s="357" t="s">
        <v>815</v>
      </c>
      <c r="H91" s="357" t="s">
        <v>816</v>
      </c>
      <c r="I91" s="357" t="s">
        <v>817</v>
      </c>
      <c r="J91" s="384" t="s">
        <v>818</v>
      </c>
      <c r="K91" s="368"/>
      <c r="L91" s="237"/>
      <c r="M91" s="275" t="s">
        <v>239</v>
      </c>
      <c r="N91" s="196">
        <v>10000</v>
      </c>
      <c r="O91" s="196"/>
      <c r="P91" s="196"/>
      <c r="Q91" s="480">
        <v>0</v>
      </c>
      <c r="R91" s="560"/>
      <c r="S91" s="526">
        <v>5500</v>
      </c>
      <c r="T91" s="237"/>
      <c r="U91" s="514" t="s">
        <v>952</v>
      </c>
      <c r="V91" s="514"/>
    </row>
    <row r="92" spans="1:22" ht="84" customHeight="1">
      <c r="A92" s="309"/>
      <c r="B92" s="275" t="s">
        <v>153</v>
      </c>
      <c r="C92" s="262" t="s">
        <v>435</v>
      </c>
      <c r="D92" s="212" t="s">
        <v>590</v>
      </c>
      <c r="E92" s="357" t="s">
        <v>819</v>
      </c>
      <c r="F92" s="357" t="s">
        <v>820</v>
      </c>
      <c r="G92" s="357" t="s">
        <v>821</v>
      </c>
      <c r="H92" s="357" t="s">
        <v>822</v>
      </c>
      <c r="I92" s="357" t="s">
        <v>823</v>
      </c>
      <c r="J92" s="384" t="s">
        <v>824</v>
      </c>
      <c r="K92" s="368"/>
      <c r="L92" s="237"/>
      <c r="M92" s="275" t="s">
        <v>239</v>
      </c>
      <c r="N92" s="196">
        <v>20000</v>
      </c>
      <c r="O92" s="196"/>
      <c r="P92" s="196"/>
      <c r="Q92" s="480">
        <v>0</v>
      </c>
      <c r="R92" s="560"/>
      <c r="S92" s="526"/>
      <c r="T92" s="237"/>
      <c r="U92" s="514" t="s">
        <v>952</v>
      </c>
      <c r="V92" s="514"/>
    </row>
    <row r="93" spans="1:22" ht="66" customHeight="1">
      <c r="A93" s="309"/>
      <c r="B93" s="275" t="s">
        <v>153</v>
      </c>
      <c r="C93" s="262" t="s">
        <v>436</v>
      </c>
      <c r="D93" s="212" t="s">
        <v>590</v>
      </c>
      <c r="E93" s="357" t="s">
        <v>825</v>
      </c>
      <c r="F93" s="357" t="s">
        <v>826</v>
      </c>
      <c r="G93" s="357" t="s">
        <v>827</v>
      </c>
      <c r="H93" s="357" t="s">
        <v>828</v>
      </c>
      <c r="I93" s="357" t="s">
        <v>829</v>
      </c>
      <c r="J93" s="384" t="s">
        <v>830</v>
      </c>
      <c r="K93" s="368"/>
      <c r="L93" s="237"/>
      <c r="M93" s="275" t="s">
        <v>239</v>
      </c>
      <c r="N93" s="196">
        <v>20000</v>
      </c>
      <c r="O93" s="311"/>
      <c r="P93" s="311"/>
      <c r="Q93" s="488">
        <v>0</v>
      </c>
      <c r="R93" s="564">
        <v>19550</v>
      </c>
      <c r="S93" s="528"/>
      <c r="T93" s="259"/>
      <c r="U93" s="589" t="s">
        <v>919</v>
      </c>
      <c r="V93" s="589"/>
    </row>
    <row r="94" spans="1:22" ht="45.75" customHeight="1">
      <c r="A94" s="309"/>
      <c r="B94" s="275" t="s">
        <v>153</v>
      </c>
      <c r="C94" s="262" t="s">
        <v>437</v>
      </c>
      <c r="D94" s="212" t="s">
        <v>590</v>
      </c>
      <c r="E94" s="357" t="s">
        <v>831</v>
      </c>
      <c r="F94" s="357" t="s">
        <v>832</v>
      </c>
      <c r="G94" s="357" t="s">
        <v>833</v>
      </c>
      <c r="H94" s="357" t="s">
        <v>834</v>
      </c>
      <c r="I94" s="357" t="s">
        <v>823</v>
      </c>
      <c r="J94" s="384" t="s">
        <v>835</v>
      </c>
      <c r="K94" s="368"/>
      <c r="L94" s="237"/>
      <c r="M94" s="275" t="s">
        <v>239</v>
      </c>
      <c r="N94" s="196">
        <v>20000</v>
      </c>
      <c r="O94" s="196"/>
      <c r="P94" s="196"/>
      <c r="Q94" s="480">
        <v>0</v>
      </c>
      <c r="R94" s="560"/>
      <c r="S94" s="526"/>
      <c r="T94" s="237"/>
      <c r="U94" s="514" t="s">
        <v>952</v>
      </c>
      <c r="V94" s="514"/>
    </row>
    <row r="95" spans="1:22" ht="53.25" customHeight="1">
      <c r="A95" s="312"/>
      <c r="B95" s="278" t="s">
        <v>153</v>
      </c>
      <c r="C95" s="310" t="s">
        <v>438</v>
      </c>
      <c r="D95" s="266" t="s">
        <v>590</v>
      </c>
      <c r="E95" s="357" t="s">
        <v>836</v>
      </c>
      <c r="F95" s="357" t="s">
        <v>837</v>
      </c>
      <c r="G95" s="357" t="s">
        <v>838</v>
      </c>
      <c r="H95" s="357" t="s">
        <v>839</v>
      </c>
      <c r="I95" s="357" t="s">
        <v>351</v>
      </c>
      <c r="J95" s="384" t="s">
        <v>840</v>
      </c>
      <c r="K95" s="373"/>
      <c r="L95" s="259"/>
      <c r="M95" s="278" t="s">
        <v>239</v>
      </c>
      <c r="N95" s="311">
        <v>40000</v>
      </c>
      <c r="O95" s="311"/>
      <c r="P95" s="311"/>
      <c r="Q95" s="480">
        <v>0</v>
      </c>
      <c r="R95" s="560"/>
      <c r="S95" s="526">
        <v>32350</v>
      </c>
      <c r="T95" s="237"/>
      <c r="U95" s="514" t="s">
        <v>952</v>
      </c>
      <c r="V95" s="514"/>
    </row>
    <row r="96" spans="1:22" ht="51.75" customHeight="1" thickBot="1">
      <c r="A96" s="308"/>
      <c r="B96" s="276" t="s">
        <v>153</v>
      </c>
      <c r="C96" s="268" t="s">
        <v>439</v>
      </c>
      <c r="D96" s="249" t="s">
        <v>590</v>
      </c>
      <c r="E96" s="357" t="s">
        <v>841</v>
      </c>
      <c r="F96" s="357" t="s">
        <v>842</v>
      </c>
      <c r="G96" s="357" t="s">
        <v>843</v>
      </c>
      <c r="H96" s="357" t="s">
        <v>844</v>
      </c>
      <c r="I96" s="357" t="s">
        <v>845</v>
      </c>
      <c r="J96" s="384" t="s">
        <v>846</v>
      </c>
      <c r="K96" s="374"/>
      <c r="L96" s="248"/>
      <c r="M96" s="276" t="s">
        <v>239</v>
      </c>
      <c r="N96" s="267">
        <v>30000</v>
      </c>
      <c r="O96" s="267"/>
      <c r="P96" s="267"/>
      <c r="Q96" s="481">
        <v>0</v>
      </c>
      <c r="R96" s="563"/>
      <c r="S96" s="527"/>
      <c r="T96" s="248"/>
      <c r="U96" s="598" t="s">
        <v>920</v>
      </c>
      <c r="V96" s="598"/>
    </row>
    <row r="97" spans="1:22" ht="21" customHeight="1">
      <c r="A97" s="305">
        <v>6</v>
      </c>
      <c r="B97" s="306" t="s">
        <v>594</v>
      </c>
      <c r="C97" s="253" t="s">
        <v>95</v>
      </c>
      <c r="D97" s="266" t="s">
        <v>591</v>
      </c>
      <c r="E97" s="616" t="s">
        <v>733</v>
      </c>
      <c r="F97" s="616" t="s">
        <v>734</v>
      </c>
      <c r="G97" s="616" t="s">
        <v>735</v>
      </c>
      <c r="H97" s="616" t="s">
        <v>736</v>
      </c>
      <c r="I97" s="616" t="s">
        <v>731</v>
      </c>
      <c r="J97" s="616" t="s">
        <v>737</v>
      </c>
      <c r="K97" s="616"/>
      <c r="L97" s="619"/>
      <c r="M97" s="278" t="s">
        <v>239</v>
      </c>
      <c r="N97" s="255">
        <f>SUM(N98:N103)</f>
        <v>200000</v>
      </c>
      <c r="O97" s="255"/>
      <c r="P97" s="255"/>
      <c r="Q97" s="566">
        <f t="shared" ref="Q97:S97" si="2">SUM(Q98:Q103)</f>
        <v>49799</v>
      </c>
      <c r="R97" s="566">
        <f t="shared" si="2"/>
        <v>45594</v>
      </c>
      <c r="S97" s="255">
        <f t="shared" si="2"/>
        <v>30012</v>
      </c>
      <c r="T97" s="259"/>
      <c r="U97" s="593" t="s">
        <v>933</v>
      </c>
      <c r="V97" s="593"/>
    </row>
    <row r="98" spans="1:22" s="582" customFormat="1" ht="24.75" customHeight="1">
      <c r="A98" s="292"/>
      <c r="B98" s="575" t="s">
        <v>596</v>
      </c>
      <c r="C98" s="576" t="s">
        <v>524</v>
      </c>
      <c r="D98" s="577" t="s">
        <v>591</v>
      </c>
      <c r="E98" s="617"/>
      <c r="F98" s="617"/>
      <c r="G98" s="617"/>
      <c r="H98" s="617"/>
      <c r="I98" s="617"/>
      <c r="J98" s="617"/>
      <c r="K98" s="617"/>
      <c r="L98" s="620"/>
      <c r="M98" s="578" t="s">
        <v>239</v>
      </c>
      <c r="N98" s="195">
        <v>0</v>
      </c>
      <c r="O98" s="195"/>
      <c r="P98" s="195"/>
      <c r="Q98" s="536"/>
      <c r="R98" s="579"/>
      <c r="S98" s="580"/>
      <c r="T98" s="581"/>
      <c r="U98" s="587"/>
      <c r="V98" s="587"/>
    </row>
    <row r="99" spans="1:22" ht="25.5" customHeight="1">
      <c r="A99" s="292"/>
      <c r="B99" s="293"/>
      <c r="C99" s="189" t="s">
        <v>440</v>
      </c>
      <c r="D99" s="212" t="s">
        <v>591</v>
      </c>
      <c r="E99" s="617"/>
      <c r="F99" s="617"/>
      <c r="G99" s="617"/>
      <c r="H99" s="617"/>
      <c r="I99" s="617"/>
      <c r="J99" s="617"/>
      <c r="K99" s="617"/>
      <c r="L99" s="620"/>
      <c r="M99" s="275" t="s">
        <v>239</v>
      </c>
      <c r="N99" s="195"/>
      <c r="O99" s="195"/>
      <c r="P99" s="195"/>
      <c r="Q99" s="480"/>
      <c r="R99" s="560"/>
      <c r="S99" s="526"/>
      <c r="T99" s="237"/>
      <c r="U99" s="587"/>
      <c r="V99" s="587"/>
    </row>
    <row r="100" spans="1:22" ht="44.25" customHeight="1">
      <c r="A100" s="292"/>
      <c r="B100" s="293"/>
      <c r="C100" s="209" t="s">
        <v>525</v>
      </c>
      <c r="D100" s="212" t="s">
        <v>591</v>
      </c>
      <c r="E100" s="617"/>
      <c r="F100" s="617"/>
      <c r="G100" s="617"/>
      <c r="H100" s="617"/>
      <c r="I100" s="617"/>
      <c r="J100" s="617"/>
      <c r="K100" s="617"/>
      <c r="L100" s="620"/>
      <c r="M100" s="275" t="s">
        <v>239</v>
      </c>
      <c r="N100" s="206">
        <v>6400</v>
      </c>
      <c r="O100" s="206"/>
      <c r="P100" s="206"/>
      <c r="Q100" s="480">
        <f>530+530+530</f>
        <v>1590</v>
      </c>
      <c r="R100" s="560">
        <f>318+318+318</f>
        <v>954</v>
      </c>
      <c r="S100" s="526">
        <f>445+429</f>
        <v>874</v>
      </c>
      <c r="T100" s="237"/>
      <c r="U100" s="587"/>
      <c r="V100" s="587"/>
    </row>
    <row r="101" spans="1:22" ht="25.5" customHeight="1">
      <c r="A101" s="292"/>
      <c r="B101" s="293"/>
      <c r="C101" s="204" t="s">
        <v>526</v>
      </c>
      <c r="D101" s="212" t="s">
        <v>591</v>
      </c>
      <c r="E101" s="617"/>
      <c r="F101" s="617"/>
      <c r="G101" s="617"/>
      <c r="H101" s="617"/>
      <c r="I101" s="617"/>
      <c r="J101" s="617"/>
      <c r="K101" s="617"/>
      <c r="L101" s="620"/>
      <c r="M101" s="275" t="s">
        <v>239</v>
      </c>
      <c r="N101" s="195">
        <v>7600</v>
      </c>
      <c r="O101" s="195"/>
      <c r="P101" s="195"/>
      <c r="Q101" s="480">
        <f>2280+1289</f>
        <v>3569</v>
      </c>
      <c r="R101" s="560"/>
      <c r="S101" s="526"/>
      <c r="T101" s="237"/>
      <c r="U101" s="587"/>
      <c r="V101" s="587"/>
    </row>
    <row r="102" spans="1:22" ht="26.25" customHeight="1">
      <c r="A102" s="292"/>
      <c r="B102" s="293"/>
      <c r="C102" s="207" t="s">
        <v>527</v>
      </c>
      <c r="D102" s="212" t="s">
        <v>591</v>
      </c>
      <c r="E102" s="617"/>
      <c r="F102" s="617"/>
      <c r="G102" s="617"/>
      <c r="H102" s="617"/>
      <c r="I102" s="617"/>
      <c r="J102" s="617"/>
      <c r="K102" s="617"/>
      <c r="L102" s="620"/>
      <c r="M102" s="275" t="s">
        <v>239</v>
      </c>
      <c r="N102" s="206"/>
      <c r="O102" s="206"/>
      <c r="P102" s="206"/>
      <c r="Q102" s="480"/>
      <c r="R102" s="560"/>
      <c r="S102" s="526"/>
      <c r="T102" s="237"/>
      <c r="U102" s="587"/>
      <c r="V102" s="587"/>
    </row>
    <row r="103" spans="1:22" ht="28.5" customHeight="1" thickBot="1">
      <c r="A103" s="307"/>
      <c r="B103" s="299"/>
      <c r="C103" s="269" t="s">
        <v>528</v>
      </c>
      <c r="D103" s="249" t="s">
        <v>591</v>
      </c>
      <c r="E103" s="618"/>
      <c r="F103" s="618"/>
      <c r="G103" s="618"/>
      <c r="H103" s="618"/>
      <c r="I103" s="618"/>
      <c r="J103" s="618"/>
      <c r="K103" s="618"/>
      <c r="L103" s="621"/>
      <c r="M103" s="276" t="s">
        <v>239</v>
      </c>
      <c r="N103" s="270">
        <v>186000</v>
      </c>
      <c r="O103" s="270"/>
      <c r="P103" s="270"/>
      <c r="Q103" s="481">
        <f>14880+14880+14880</f>
        <v>44640</v>
      </c>
      <c r="R103" s="563">
        <f>14880+14880+14880</f>
        <v>44640</v>
      </c>
      <c r="S103" s="527">
        <f>14830+14308</f>
        <v>29138</v>
      </c>
      <c r="T103" s="248"/>
      <c r="U103" s="592"/>
      <c r="V103" s="592"/>
    </row>
    <row r="104" spans="1:22" ht="47.25" customHeight="1">
      <c r="A104" s="305">
        <v>7</v>
      </c>
      <c r="B104" s="612" t="s">
        <v>595</v>
      </c>
      <c r="C104" s="253" t="s">
        <v>100</v>
      </c>
      <c r="D104" s="212" t="s">
        <v>601</v>
      </c>
      <c r="E104" s="616" t="s">
        <v>738</v>
      </c>
      <c r="F104" s="616" t="s">
        <v>739</v>
      </c>
      <c r="G104" s="616" t="s">
        <v>735</v>
      </c>
      <c r="H104" s="616" t="s">
        <v>736</v>
      </c>
      <c r="I104" s="616" t="s">
        <v>731</v>
      </c>
      <c r="J104" s="616" t="s">
        <v>737</v>
      </c>
      <c r="K104" s="417"/>
      <c r="L104" s="419"/>
      <c r="M104" s="278" t="s">
        <v>239</v>
      </c>
      <c r="N104" s="255">
        <f>SUM(N105:N131)</f>
        <v>1400000</v>
      </c>
      <c r="O104" s="255"/>
      <c r="P104" s="255"/>
      <c r="Q104" s="255">
        <f t="shared" ref="Q104:S104" si="3">SUM(Q105:Q131)</f>
        <v>0</v>
      </c>
      <c r="R104" s="566">
        <f t="shared" si="3"/>
        <v>0</v>
      </c>
      <c r="S104" s="255">
        <f t="shared" si="3"/>
        <v>0</v>
      </c>
      <c r="T104" s="259"/>
      <c r="U104" s="593" t="s">
        <v>933</v>
      </c>
      <c r="V104" s="593" t="s">
        <v>1043</v>
      </c>
    </row>
    <row r="105" spans="1:22" ht="25.5" customHeight="1">
      <c r="A105" s="292"/>
      <c r="B105" s="613"/>
      <c r="C105" s="402" t="s">
        <v>529</v>
      </c>
      <c r="D105" s="212" t="s">
        <v>601</v>
      </c>
      <c r="E105" s="617"/>
      <c r="F105" s="617"/>
      <c r="G105" s="617"/>
      <c r="H105" s="617"/>
      <c r="I105" s="617"/>
      <c r="J105" s="617"/>
      <c r="K105" s="418"/>
      <c r="L105" s="420"/>
      <c r="M105" s="275" t="s">
        <v>239</v>
      </c>
      <c r="N105" s="206">
        <v>113300</v>
      </c>
      <c r="O105" s="206"/>
      <c r="P105" s="206"/>
      <c r="Q105" s="480">
        <v>0</v>
      </c>
      <c r="R105" s="560"/>
      <c r="S105" s="526"/>
      <c r="T105" s="237"/>
      <c r="U105" s="587"/>
      <c r="V105" s="587"/>
    </row>
    <row r="106" spans="1:22" ht="25.5" customHeight="1">
      <c r="A106" s="292"/>
      <c r="B106" s="293"/>
      <c r="C106" s="400" t="s">
        <v>530</v>
      </c>
      <c r="D106" s="212" t="s">
        <v>601</v>
      </c>
      <c r="E106" s="617"/>
      <c r="F106" s="617"/>
      <c r="G106" s="617"/>
      <c r="H106" s="617"/>
      <c r="I106" s="617"/>
      <c r="J106" s="617"/>
      <c r="K106" s="418"/>
      <c r="L106" s="420"/>
      <c r="M106" s="275" t="s">
        <v>239</v>
      </c>
      <c r="N106" s="195"/>
      <c r="O106" s="195"/>
      <c r="P106" s="195"/>
      <c r="Q106" s="480">
        <v>0</v>
      </c>
      <c r="R106" s="560"/>
      <c r="S106" s="526"/>
      <c r="T106" s="237"/>
      <c r="U106" s="587"/>
      <c r="V106" s="587"/>
    </row>
    <row r="107" spans="1:22" ht="25.5" customHeight="1">
      <c r="A107" s="292"/>
      <c r="B107" s="293"/>
      <c r="C107" s="261" t="s">
        <v>531</v>
      </c>
      <c r="D107" s="212" t="s">
        <v>601</v>
      </c>
      <c r="E107" s="617"/>
      <c r="F107" s="617"/>
      <c r="G107" s="617"/>
      <c r="H107" s="617"/>
      <c r="I107" s="617"/>
      <c r="J107" s="617"/>
      <c r="K107" s="418"/>
      <c r="L107" s="420"/>
      <c r="M107" s="275" t="s">
        <v>239</v>
      </c>
      <c r="N107" s="195"/>
      <c r="O107" s="195"/>
      <c r="P107" s="195"/>
      <c r="Q107" s="480">
        <v>0</v>
      </c>
      <c r="R107" s="560"/>
      <c r="S107" s="526"/>
      <c r="T107" s="237"/>
      <c r="U107" s="587"/>
      <c r="V107" s="587"/>
    </row>
    <row r="108" spans="1:22" ht="25.5" customHeight="1">
      <c r="A108" s="292"/>
      <c r="B108" s="293"/>
      <c r="C108" s="262" t="s">
        <v>441</v>
      </c>
      <c r="D108" s="212" t="s">
        <v>601</v>
      </c>
      <c r="E108" s="418"/>
      <c r="F108" s="418"/>
      <c r="G108" s="418"/>
      <c r="H108" s="418"/>
      <c r="I108" s="418"/>
      <c r="J108" s="418"/>
      <c r="K108" s="418"/>
      <c r="L108" s="420"/>
      <c r="M108" s="275" t="s">
        <v>239</v>
      </c>
      <c r="N108" s="195">
        <v>10000</v>
      </c>
      <c r="O108" s="195"/>
      <c r="P108" s="195"/>
      <c r="Q108" s="480">
        <v>0</v>
      </c>
      <c r="R108" s="560"/>
      <c r="S108" s="526"/>
      <c r="T108" s="237"/>
      <c r="U108" s="587"/>
      <c r="V108" s="587"/>
    </row>
    <row r="109" spans="1:22" ht="21.75" customHeight="1">
      <c r="A109" s="292"/>
      <c r="B109" s="293"/>
      <c r="C109" s="262" t="s">
        <v>413</v>
      </c>
      <c r="D109" s="212" t="s">
        <v>601</v>
      </c>
      <c r="E109" s="418"/>
      <c r="F109" s="418"/>
      <c r="G109" s="418"/>
      <c r="H109" s="418"/>
      <c r="I109" s="418"/>
      <c r="J109" s="418"/>
      <c r="K109" s="418"/>
      <c r="L109" s="420"/>
      <c r="M109" s="275" t="s">
        <v>239</v>
      </c>
      <c r="N109" s="195">
        <v>50000</v>
      </c>
      <c r="O109" s="195"/>
      <c r="P109" s="195"/>
      <c r="Q109" s="480">
        <v>0</v>
      </c>
      <c r="R109" s="560"/>
      <c r="S109" s="526"/>
      <c r="T109" s="237"/>
      <c r="U109" s="587"/>
      <c r="V109" s="587"/>
    </row>
    <row r="110" spans="1:22" ht="21" customHeight="1">
      <c r="A110" s="292"/>
      <c r="B110" s="293"/>
      <c r="C110" s="261" t="s">
        <v>532</v>
      </c>
      <c r="D110" s="212" t="s">
        <v>601</v>
      </c>
      <c r="E110" s="418"/>
      <c r="F110" s="418"/>
      <c r="G110" s="418"/>
      <c r="H110" s="418"/>
      <c r="I110" s="418"/>
      <c r="J110" s="418"/>
      <c r="K110" s="418"/>
      <c r="L110" s="420"/>
      <c r="M110" s="275" t="s">
        <v>239</v>
      </c>
      <c r="N110" s="195"/>
      <c r="O110" s="195"/>
      <c r="P110" s="195"/>
      <c r="Q110" s="480">
        <v>0</v>
      </c>
      <c r="R110" s="560"/>
      <c r="S110" s="526"/>
      <c r="T110" s="237"/>
      <c r="U110" s="587"/>
      <c r="V110" s="587"/>
    </row>
    <row r="111" spans="1:22" ht="29.25" customHeight="1">
      <c r="A111" s="292"/>
      <c r="B111" s="293"/>
      <c r="C111" s="262" t="s">
        <v>442</v>
      </c>
      <c r="D111" s="212" t="s">
        <v>601</v>
      </c>
      <c r="E111" s="506"/>
      <c r="F111" s="506"/>
      <c r="G111" s="506"/>
      <c r="H111" s="506"/>
      <c r="I111" s="506"/>
      <c r="J111" s="506"/>
      <c r="K111" s="506"/>
      <c r="L111" s="508"/>
      <c r="M111" s="275" t="s">
        <v>239</v>
      </c>
      <c r="N111" s="195">
        <v>120000</v>
      </c>
      <c r="O111" s="195"/>
      <c r="P111" s="195"/>
      <c r="Q111" s="480">
        <v>0</v>
      </c>
      <c r="R111" s="560"/>
      <c r="S111" s="526"/>
      <c r="T111" s="237"/>
      <c r="U111" s="587"/>
      <c r="V111" s="587"/>
    </row>
    <row r="112" spans="1:22" ht="26.25" customHeight="1">
      <c r="A112" s="292"/>
      <c r="B112" s="293"/>
      <c r="C112" s="310" t="s">
        <v>443</v>
      </c>
      <c r="D112" s="266" t="s">
        <v>601</v>
      </c>
      <c r="E112" s="418"/>
      <c r="F112" s="418"/>
      <c r="G112" s="418"/>
      <c r="H112" s="418"/>
      <c r="I112" s="418"/>
      <c r="J112" s="418"/>
      <c r="K112" s="418"/>
      <c r="L112" s="420"/>
      <c r="M112" s="275" t="s">
        <v>239</v>
      </c>
      <c r="N112" s="195">
        <v>150000</v>
      </c>
      <c r="O112" s="195"/>
      <c r="P112" s="195"/>
      <c r="Q112" s="480">
        <v>0</v>
      </c>
      <c r="R112" s="560"/>
      <c r="S112" s="526"/>
      <c r="T112" s="237"/>
      <c r="U112" s="587"/>
      <c r="V112" s="587"/>
    </row>
    <row r="113" spans="1:22" ht="25.5" customHeight="1">
      <c r="A113" s="292"/>
      <c r="B113" s="293"/>
      <c r="C113" s="262" t="s">
        <v>101</v>
      </c>
      <c r="D113" s="212" t="s">
        <v>601</v>
      </c>
      <c r="E113" s="418"/>
      <c r="F113" s="418"/>
      <c r="G113" s="418"/>
      <c r="H113" s="418"/>
      <c r="I113" s="418"/>
      <c r="J113" s="418"/>
      <c r="K113" s="418"/>
      <c r="L113" s="420"/>
      <c r="M113" s="275" t="s">
        <v>239</v>
      </c>
      <c r="N113" s="195">
        <v>100000</v>
      </c>
      <c r="O113" s="195"/>
      <c r="P113" s="195"/>
      <c r="Q113" s="480">
        <v>0</v>
      </c>
      <c r="R113" s="560"/>
      <c r="S113" s="526"/>
      <c r="T113" s="237"/>
      <c r="U113" s="587"/>
      <c r="V113" s="587"/>
    </row>
    <row r="114" spans="1:22" ht="26.25" customHeight="1">
      <c r="A114" s="292"/>
      <c r="B114" s="293"/>
      <c r="C114" s="262" t="s">
        <v>102</v>
      </c>
      <c r="D114" s="212" t="s">
        <v>601</v>
      </c>
      <c r="E114" s="324"/>
      <c r="F114" s="324"/>
      <c r="G114" s="324"/>
      <c r="H114" s="324"/>
      <c r="I114" s="324"/>
      <c r="J114" s="324"/>
      <c r="K114" s="324"/>
      <c r="L114" s="324"/>
      <c r="M114" s="275" t="s">
        <v>239</v>
      </c>
      <c r="N114" s="195">
        <v>120000</v>
      </c>
      <c r="O114" s="195"/>
      <c r="P114" s="195"/>
      <c r="Q114" s="480">
        <v>0</v>
      </c>
      <c r="R114" s="560"/>
      <c r="S114" s="526"/>
      <c r="T114" s="237"/>
      <c r="U114" s="587"/>
      <c r="V114" s="587"/>
    </row>
    <row r="115" spans="1:22" ht="24" customHeight="1">
      <c r="A115" s="292"/>
      <c r="B115" s="293"/>
      <c r="C115" s="403" t="s">
        <v>533</v>
      </c>
      <c r="D115" s="212" t="s">
        <v>601</v>
      </c>
      <c r="E115" s="324"/>
      <c r="F115" s="324"/>
      <c r="G115" s="324"/>
      <c r="H115" s="324"/>
      <c r="I115" s="324"/>
      <c r="J115" s="324"/>
      <c r="K115" s="324"/>
      <c r="L115" s="324"/>
      <c r="M115" s="275" t="s">
        <v>239</v>
      </c>
      <c r="N115" s="206">
        <v>4744</v>
      </c>
      <c r="O115" s="206"/>
      <c r="P115" s="206"/>
      <c r="Q115" s="480">
        <v>0</v>
      </c>
      <c r="R115" s="560"/>
      <c r="S115" s="526"/>
      <c r="T115" s="237"/>
      <c r="U115" s="587"/>
      <c r="V115" s="587"/>
    </row>
    <row r="116" spans="1:22" ht="24.75" customHeight="1">
      <c r="A116" s="292"/>
      <c r="B116" s="293"/>
      <c r="C116" s="262" t="s">
        <v>96</v>
      </c>
      <c r="D116" s="212" t="s">
        <v>601</v>
      </c>
      <c r="E116" s="324"/>
      <c r="F116" s="324"/>
      <c r="G116" s="324"/>
      <c r="H116" s="324"/>
      <c r="I116" s="324"/>
      <c r="J116" s="324"/>
      <c r="K116" s="324"/>
      <c r="L116" s="324"/>
      <c r="M116" s="275" t="s">
        <v>239</v>
      </c>
      <c r="N116" s="195">
        <v>80000</v>
      </c>
      <c r="O116" s="195"/>
      <c r="P116" s="195"/>
      <c r="Q116" s="480">
        <v>0</v>
      </c>
      <c r="R116" s="560"/>
      <c r="S116" s="526"/>
      <c r="T116" s="237"/>
      <c r="U116" s="587"/>
      <c r="V116" s="587"/>
    </row>
    <row r="117" spans="1:22" ht="23.25" customHeight="1">
      <c r="A117" s="292"/>
      <c r="B117" s="293"/>
      <c r="C117" s="261" t="s">
        <v>534</v>
      </c>
      <c r="D117" s="212" t="s">
        <v>601</v>
      </c>
      <c r="E117" s="324"/>
      <c r="F117" s="324"/>
      <c r="G117" s="324"/>
      <c r="H117" s="324"/>
      <c r="I117" s="324"/>
      <c r="J117" s="324"/>
      <c r="K117" s="324"/>
      <c r="L117" s="324"/>
      <c r="M117" s="275" t="s">
        <v>239</v>
      </c>
      <c r="N117" s="195"/>
      <c r="O117" s="195"/>
      <c r="P117" s="195"/>
      <c r="Q117" s="480">
        <v>0</v>
      </c>
      <c r="R117" s="560"/>
      <c r="S117" s="526"/>
      <c r="T117" s="237"/>
      <c r="U117" s="587"/>
      <c r="V117" s="587"/>
    </row>
    <row r="118" spans="1:22" ht="21.75" customHeight="1">
      <c r="A118" s="518"/>
      <c r="B118" s="278"/>
      <c r="C118" s="262" t="s">
        <v>36</v>
      </c>
      <c r="D118" s="212" t="s">
        <v>601</v>
      </c>
      <c r="E118" s="259"/>
      <c r="F118" s="259"/>
      <c r="G118" s="259"/>
      <c r="H118" s="259"/>
      <c r="I118" s="259"/>
      <c r="J118" s="259"/>
      <c r="K118" s="259"/>
      <c r="L118" s="259"/>
      <c r="M118" s="275" t="s">
        <v>239</v>
      </c>
      <c r="N118" s="195">
        <v>100000</v>
      </c>
      <c r="O118" s="195"/>
      <c r="P118" s="195"/>
      <c r="Q118" s="480">
        <v>0</v>
      </c>
      <c r="R118" s="560"/>
      <c r="S118" s="526"/>
      <c r="T118" s="237"/>
      <c r="U118" s="589"/>
      <c r="V118" s="589"/>
    </row>
    <row r="119" spans="1:22" ht="21.75" customHeight="1">
      <c r="A119" s="292"/>
      <c r="B119" s="293"/>
      <c r="C119" s="310" t="s">
        <v>97</v>
      </c>
      <c r="D119" s="266" t="s">
        <v>601</v>
      </c>
      <c r="E119" s="324"/>
      <c r="F119" s="324"/>
      <c r="G119" s="324"/>
      <c r="H119" s="324"/>
      <c r="I119" s="324"/>
      <c r="J119" s="324"/>
      <c r="K119" s="324"/>
      <c r="L119" s="324"/>
      <c r="M119" s="278" t="s">
        <v>239</v>
      </c>
      <c r="N119" s="345">
        <v>50000</v>
      </c>
      <c r="O119" s="345"/>
      <c r="P119" s="345"/>
      <c r="Q119" s="488">
        <v>0</v>
      </c>
      <c r="R119" s="560"/>
      <c r="S119" s="526"/>
      <c r="T119" s="259"/>
      <c r="U119" s="587"/>
      <c r="V119" s="587"/>
    </row>
    <row r="120" spans="1:22" ht="21.75" customHeight="1" thickBot="1">
      <c r="A120" s="292"/>
      <c r="B120" s="293"/>
      <c r="C120" s="262" t="s">
        <v>33</v>
      </c>
      <c r="D120" s="212" t="s">
        <v>601</v>
      </c>
      <c r="E120" s="324"/>
      <c r="F120" s="324"/>
      <c r="G120" s="324"/>
      <c r="H120" s="324"/>
      <c r="I120" s="324"/>
      <c r="J120" s="324"/>
      <c r="K120" s="324"/>
      <c r="L120" s="324"/>
      <c r="M120" s="275" t="s">
        <v>239</v>
      </c>
      <c r="N120" s="195">
        <v>30000</v>
      </c>
      <c r="O120" s="195"/>
      <c r="P120" s="195"/>
      <c r="Q120" s="480">
        <v>0</v>
      </c>
      <c r="R120" s="560"/>
      <c r="S120" s="526"/>
      <c r="T120" s="248"/>
      <c r="U120" s="587"/>
      <c r="V120" s="587"/>
    </row>
    <row r="121" spans="1:22" ht="21.75" customHeight="1">
      <c r="A121" s="292"/>
      <c r="B121" s="293"/>
      <c r="C121" s="262" t="s">
        <v>30</v>
      </c>
      <c r="D121" s="212" t="s">
        <v>601</v>
      </c>
      <c r="E121" s="324"/>
      <c r="F121" s="324"/>
      <c r="G121" s="324"/>
      <c r="H121" s="324"/>
      <c r="I121" s="324"/>
      <c r="J121" s="324"/>
      <c r="K121" s="324"/>
      <c r="L121" s="324"/>
      <c r="M121" s="275" t="s">
        <v>239</v>
      </c>
      <c r="N121" s="195">
        <v>20000</v>
      </c>
      <c r="O121" s="195"/>
      <c r="P121" s="195"/>
      <c r="Q121" s="480">
        <v>0</v>
      </c>
      <c r="R121" s="564"/>
      <c r="S121" s="528"/>
      <c r="T121" s="259"/>
      <c r="U121" s="587"/>
      <c r="V121" s="587"/>
    </row>
    <row r="122" spans="1:22" ht="21.75" customHeight="1">
      <c r="A122" s="292"/>
      <c r="B122" s="293"/>
      <c r="C122" s="262" t="s">
        <v>98</v>
      </c>
      <c r="D122" s="212" t="s">
        <v>601</v>
      </c>
      <c r="E122" s="324"/>
      <c r="F122" s="324"/>
      <c r="G122" s="324"/>
      <c r="H122" s="324"/>
      <c r="I122" s="324"/>
      <c r="J122" s="324"/>
      <c r="K122" s="324"/>
      <c r="L122" s="324"/>
      <c r="M122" s="275" t="s">
        <v>239</v>
      </c>
      <c r="N122" s="195">
        <v>20000</v>
      </c>
      <c r="O122" s="195"/>
      <c r="P122" s="195"/>
      <c r="Q122" s="480">
        <v>0</v>
      </c>
      <c r="R122" s="560"/>
      <c r="S122" s="526"/>
      <c r="T122" s="237"/>
      <c r="U122" s="587"/>
      <c r="V122" s="587"/>
    </row>
    <row r="123" spans="1:22" ht="21.75" customHeight="1">
      <c r="A123" s="292"/>
      <c r="B123" s="293"/>
      <c r="C123" s="262" t="s">
        <v>103</v>
      </c>
      <c r="D123" s="212" t="s">
        <v>601</v>
      </c>
      <c r="E123" s="324"/>
      <c r="F123" s="324"/>
      <c r="G123" s="324"/>
      <c r="H123" s="324"/>
      <c r="I123" s="324"/>
      <c r="J123" s="324"/>
      <c r="K123" s="324"/>
      <c r="L123" s="324"/>
      <c r="M123" s="275" t="s">
        <v>239</v>
      </c>
      <c r="N123" s="195">
        <v>5000</v>
      </c>
      <c r="O123" s="195"/>
      <c r="P123" s="195"/>
      <c r="Q123" s="480">
        <v>0</v>
      </c>
      <c r="R123" s="560"/>
      <c r="S123" s="526"/>
      <c r="T123" s="237"/>
      <c r="U123" s="587"/>
      <c r="V123" s="587"/>
    </row>
    <row r="124" spans="1:22" ht="21.75" customHeight="1">
      <c r="A124" s="292"/>
      <c r="B124" s="293"/>
      <c r="C124" s="262" t="s">
        <v>444</v>
      </c>
      <c r="D124" s="212" t="s">
        <v>601</v>
      </c>
      <c r="E124" s="324"/>
      <c r="F124" s="324"/>
      <c r="G124" s="324"/>
      <c r="H124" s="324"/>
      <c r="I124" s="324"/>
      <c r="J124" s="324"/>
      <c r="K124" s="324"/>
      <c r="L124" s="324"/>
      <c r="M124" s="275" t="s">
        <v>239</v>
      </c>
      <c r="N124" s="195">
        <v>50000</v>
      </c>
      <c r="O124" s="195"/>
      <c r="P124" s="195"/>
      <c r="Q124" s="480">
        <v>0</v>
      </c>
      <c r="R124" s="560"/>
      <c r="S124" s="526"/>
      <c r="T124" s="237"/>
      <c r="U124" s="587"/>
      <c r="V124" s="587"/>
    </row>
    <row r="125" spans="1:22" ht="21.75" customHeight="1">
      <c r="A125" s="292"/>
      <c r="B125" s="293"/>
      <c r="C125" s="262" t="s">
        <v>104</v>
      </c>
      <c r="D125" s="212" t="s">
        <v>601</v>
      </c>
      <c r="E125" s="324"/>
      <c r="F125" s="324"/>
      <c r="G125" s="324"/>
      <c r="H125" s="324"/>
      <c r="I125" s="324"/>
      <c r="J125" s="324"/>
      <c r="K125" s="324"/>
      <c r="L125" s="324"/>
      <c r="M125" s="275" t="s">
        <v>239</v>
      </c>
      <c r="N125" s="195">
        <v>10000</v>
      </c>
      <c r="O125" s="195"/>
      <c r="P125" s="195"/>
      <c r="Q125" s="480">
        <v>0</v>
      </c>
      <c r="R125" s="560"/>
      <c r="S125" s="526"/>
      <c r="T125" s="237"/>
      <c r="U125" s="587"/>
      <c r="V125" s="587"/>
    </row>
    <row r="126" spans="1:22" ht="21.75" customHeight="1">
      <c r="A126" s="292"/>
      <c r="B126" s="293"/>
      <c r="C126" s="310" t="s">
        <v>37</v>
      </c>
      <c r="D126" s="212" t="s">
        <v>601</v>
      </c>
      <c r="E126" s="324"/>
      <c r="F126" s="324"/>
      <c r="G126" s="324"/>
      <c r="H126" s="324"/>
      <c r="I126" s="324"/>
      <c r="J126" s="324"/>
      <c r="K126" s="324"/>
      <c r="L126" s="324"/>
      <c r="M126" s="275" t="s">
        <v>239</v>
      </c>
      <c r="N126" s="195">
        <v>20000</v>
      </c>
      <c r="O126" s="195"/>
      <c r="P126" s="195"/>
      <c r="Q126" s="480">
        <v>0</v>
      </c>
      <c r="R126" s="560"/>
      <c r="S126" s="526"/>
      <c r="T126" s="237"/>
      <c r="U126" s="587"/>
      <c r="V126" s="587"/>
    </row>
    <row r="127" spans="1:22" ht="21.75" customHeight="1">
      <c r="A127" s="292"/>
      <c r="B127" s="293"/>
      <c r="C127" s="261" t="s">
        <v>535</v>
      </c>
      <c r="D127" s="212" t="s">
        <v>601</v>
      </c>
      <c r="E127" s="324"/>
      <c r="F127" s="324"/>
      <c r="G127" s="324"/>
      <c r="H127" s="324"/>
      <c r="I127" s="324"/>
      <c r="J127" s="324"/>
      <c r="K127" s="324"/>
      <c r="L127" s="324"/>
      <c r="M127" s="275" t="s">
        <v>239</v>
      </c>
      <c r="N127" s="195">
        <v>200000</v>
      </c>
      <c r="O127" s="195"/>
      <c r="P127" s="195"/>
      <c r="Q127" s="480">
        <v>0</v>
      </c>
      <c r="R127" s="560"/>
      <c r="S127" s="526"/>
      <c r="T127" s="237"/>
      <c r="U127" s="587"/>
      <c r="V127" s="587"/>
    </row>
    <row r="128" spans="1:22" ht="21.75" customHeight="1">
      <c r="A128" s="292"/>
      <c r="B128" s="293"/>
      <c r="C128" s="261" t="s">
        <v>536</v>
      </c>
      <c r="D128" s="212" t="s">
        <v>601</v>
      </c>
      <c r="E128" s="324"/>
      <c r="F128" s="324"/>
      <c r="G128" s="324"/>
      <c r="H128" s="324"/>
      <c r="I128" s="324"/>
      <c r="J128" s="324"/>
      <c r="K128" s="324"/>
      <c r="L128" s="324"/>
      <c r="M128" s="275" t="s">
        <v>239</v>
      </c>
      <c r="N128" s="195">
        <v>10000</v>
      </c>
      <c r="O128" s="195"/>
      <c r="P128" s="195"/>
      <c r="Q128" s="480">
        <v>0</v>
      </c>
      <c r="R128" s="560"/>
      <c r="S128" s="526"/>
      <c r="T128" s="237"/>
      <c r="U128" s="587"/>
      <c r="V128" s="587"/>
    </row>
    <row r="129" spans="1:22" ht="21.75" customHeight="1">
      <c r="A129" s="292"/>
      <c r="B129" s="293"/>
      <c r="C129" s="261" t="s">
        <v>537</v>
      </c>
      <c r="D129" s="212" t="s">
        <v>601</v>
      </c>
      <c r="E129" s="324"/>
      <c r="F129" s="324"/>
      <c r="G129" s="324"/>
      <c r="H129" s="324"/>
      <c r="I129" s="324"/>
      <c r="J129" s="324"/>
      <c r="K129" s="324"/>
      <c r="L129" s="324"/>
      <c r="M129" s="275" t="s">
        <v>239</v>
      </c>
      <c r="N129" s="195">
        <v>100000</v>
      </c>
      <c r="O129" s="195"/>
      <c r="P129" s="195"/>
      <c r="Q129" s="480">
        <v>0</v>
      </c>
      <c r="R129" s="560"/>
      <c r="S129" s="526"/>
      <c r="T129" s="237"/>
      <c r="U129" s="587"/>
      <c r="V129" s="587"/>
    </row>
    <row r="130" spans="1:22" ht="60.75" customHeight="1">
      <c r="A130" s="309"/>
      <c r="B130" s="293"/>
      <c r="C130" s="262" t="s">
        <v>445</v>
      </c>
      <c r="D130" s="212" t="s">
        <v>601</v>
      </c>
      <c r="E130" s="324"/>
      <c r="F130" s="324"/>
      <c r="G130" s="324"/>
      <c r="H130" s="324"/>
      <c r="I130" s="324"/>
      <c r="J130" s="324"/>
      <c r="K130" s="324"/>
      <c r="L130" s="324"/>
      <c r="M130" s="275" t="s">
        <v>239</v>
      </c>
      <c r="N130" s="196"/>
      <c r="O130" s="196"/>
      <c r="P130" s="196"/>
      <c r="Q130" s="480">
        <v>0</v>
      </c>
      <c r="R130" s="560"/>
      <c r="S130" s="526"/>
      <c r="T130" s="237"/>
      <c r="U130" s="587"/>
      <c r="V130" s="587"/>
    </row>
    <row r="131" spans="1:22" ht="27.75" customHeight="1" thickBot="1">
      <c r="A131" s="307"/>
      <c r="B131" s="299"/>
      <c r="C131" s="401" t="s">
        <v>538</v>
      </c>
      <c r="D131" s="249" t="s">
        <v>601</v>
      </c>
      <c r="E131" s="325"/>
      <c r="F131" s="325"/>
      <c r="G131" s="325"/>
      <c r="H131" s="325"/>
      <c r="I131" s="325"/>
      <c r="J131" s="325"/>
      <c r="K131" s="325"/>
      <c r="L131" s="325"/>
      <c r="M131" s="276" t="s">
        <v>239</v>
      </c>
      <c r="N131" s="265">
        <v>36956</v>
      </c>
      <c r="O131" s="265"/>
      <c r="P131" s="265"/>
      <c r="Q131" s="481">
        <v>0</v>
      </c>
      <c r="R131" s="563"/>
      <c r="S131" s="527"/>
      <c r="T131" s="248"/>
      <c r="U131" s="592"/>
      <c r="V131" s="592"/>
    </row>
    <row r="132" spans="1:22" ht="42" customHeight="1">
      <c r="A132" s="290">
        <v>8</v>
      </c>
      <c r="B132" s="272" t="s">
        <v>263</v>
      </c>
      <c r="C132" s="253" t="s">
        <v>446</v>
      </c>
      <c r="D132" s="266" t="s">
        <v>602</v>
      </c>
      <c r="E132" s="373"/>
      <c r="F132" s="373"/>
      <c r="G132" s="373"/>
      <c r="H132" s="373"/>
      <c r="I132" s="373"/>
      <c r="J132" s="373"/>
      <c r="K132" s="373"/>
      <c r="L132" s="373"/>
      <c r="M132" s="375" t="s">
        <v>239</v>
      </c>
      <c r="N132" s="380">
        <f>N133+N148+N179</f>
        <v>4699000</v>
      </c>
      <c r="O132" s="380"/>
      <c r="P132" s="380"/>
      <c r="Q132" s="380">
        <f t="shared" ref="Q132:S132" si="4">Q133+Q148+Q179</f>
        <v>312753</v>
      </c>
      <c r="R132" s="567">
        <f t="shared" si="4"/>
        <v>325664.5</v>
      </c>
      <c r="S132" s="380">
        <f t="shared" si="4"/>
        <v>1010035.5</v>
      </c>
      <c r="T132" s="259"/>
      <c r="U132" s="589"/>
      <c r="V132" s="589"/>
    </row>
    <row r="133" spans="1:22" ht="56.25" customHeight="1">
      <c r="A133" s="290"/>
      <c r="B133" s="277" t="s">
        <v>263</v>
      </c>
      <c r="C133" s="191" t="s">
        <v>539</v>
      </c>
      <c r="D133" s="212" t="s">
        <v>602</v>
      </c>
      <c r="E133" s="414" t="s">
        <v>284</v>
      </c>
      <c r="F133" s="614" t="s">
        <v>288</v>
      </c>
      <c r="G133" s="614" t="s">
        <v>285</v>
      </c>
      <c r="H133" s="614" t="s">
        <v>286</v>
      </c>
      <c r="I133" s="614" t="s">
        <v>267</v>
      </c>
      <c r="J133" s="614" t="s">
        <v>287</v>
      </c>
      <c r="K133" s="376"/>
      <c r="L133" s="376"/>
      <c r="M133" s="363" t="s">
        <v>239</v>
      </c>
      <c r="N133" s="378">
        <f>SUM(N134:N147)</f>
        <v>2088300</v>
      </c>
      <c r="O133" s="378"/>
      <c r="P133" s="378"/>
      <c r="Q133" s="538">
        <f>SUM(Q134:Q147)</f>
        <v>274017</v>
      </c>
      <c r="R133" s="538">
        <f t="shared" ref="R133:S133" si="5">SUM(R134:R147)</f>
        <v>238527</v>
      </c>
      <c r="S133" s="538">
        <f t="shared" si="5"/>
        <v>185612.5</v>
      </c>
      <c r="T133" s="237"/>
      <c r="U133" s="591" t="s">
        <v>936</v>
      </c>
      <c r="V133" s="591"/>
    </row>
    <row r="134" spans="1:22" ht="24" customHeight="1">
      <c r="A134" s="292"/>
      <c r="B134" s="293"/>
      <c r="C134" s="353" t="s">
        <v>540</v>
      </c>
      <c r="D134" s="212" t="s">
        <v>602</v>
      </c>
      <c r="E134" s="415"/>
      <c r="F134" s="615"/>
      <c r="G134" s="615"/>
      <c r="H134" s="615"/>
      <c r="I134" s="615"/>
      <c r="J134" s="615"/>
      <c r="K134" s="370"/>
      <c r="L134" s="370"/>
      <c r="M134" s="363" t="s">
        <v>239</v>
      </c>
      <c r="N134" s="377">
        <v>0</v>
      </c>
      <c r="O134" s="377"/>
      <c r="P134" s="377"/>
      <c r="Q134" s="480"/>
      <c r="R134" s="560"/>
      <c r="S134" s="526"/>
      <c r="T134" s="237"/>
      <c r="U134" s="587" t="s">
        <v>18</v>
      </c>
      <c r="V134" s="587"/>
    </row>
    <row r="135" spans="1:22" ht="24.75" customHeight="1">
      <c r="A135" s="292"/>
      <c r="B135" s="293"/>
      <c r="C135" s="409" t="s">
        <v>541</v>
      </c>
      <c r="D135" s="266" t="s">
        <v>602</v>
      </c>
      <c r="E135" s="507"/>
      <c r="F135" s="507"/>
      <c r="G135" s="507"/>
      <c r="H135" s="370"/>
      <c r="I135" s="370"/>
      <c r="J135" s="370"/>
      <c r="K135" s="370"/>
      <c r="L135" s="370"/>
      <c r="M135" s="363" t="s">
        <v>239</v>
      </c>
      <c r="N135" s="377">
        <v>443280</v>
      </c>
      <c r="O135" s="377"/>
      <c r="P135" s="377"/>
      <c r="Q135" s="480">
        <f>7100+7100+7100</f>
        <v>21300</v>
      </c>
      <c r="R135" s="560">
        <f>7100+7100+1500+7100+1500</f>
        <v>24300</v>
      </c>
      <c r="S135" s="526">
        <f>7100+1500+7100+1500+7100+1500</f>
        <v>25800</v>
      </c>
      <c r="T135" s="237"/>
      <c r="U135" s="599" t="s">
        <v>18</v>
      </c>
      <c r="V135" s="587"/>
    </row>
    <row r="136" spans="1:22" ht="21" customHeight="1">
      <c r="A136" s="292"/>
      <c r="B136" s="293"/>
      <c r="C136" s="261" t="s">
        <v>542</v>
      </c>
      <c r="D136" s="212" t="s">
        <v>602</v>
      </c>
      <c r="E136" s="370"/>
      <c r="F136" s="370"/>
      <c r="G136" s="370"/>
      <c r="H136" s="370"/>
      <c r="I136" s="370"/>
      <c r="J136" s="370"/>
      <c r="K136" s="370"/>
      <c r="L136" s="370"/>
      <c r="M136" s="363" t="s">
        <v>239</v>
      </c>
      <c r="N136" s="378" t="s">
        <v>18</v>
      </c>
      <c r="O136" s="378"/>
      <c r="P136" s="378"/>
      <c r="Q136" s="480"/>
      <c r="R136" s="560"/>
      <c r="S136" s="526"/>
      <c r="T136" s="237"/>
      <c r="U136" s="587" t="s">
        <v>18</v>
      </c>
      <c r="V136" s="587"/>
    </row>
    <row r="137" spans="1:22" ht="21" customHeight="1">
      <c r="A137" s="292"/>
      <c r="B137" s="293"/>
      <c r="C137" s="262" t="s">
        <v>413</v>
      </c>
      <c r="D137" s="212" t="s">
        <v>602</v>
      </c>
      <c r="E137" s="370"/>
      <c r="F137" s="370"/>
      <c r="G137" s="370"/>
      <c r="H137" s="370"/>
      <c r="I137" s="370"/>
      <c r="J137" s="370"/>
      <c r="K137" s="370"/>
      <c r="L137" s="370"/>
      <c r="M137" s="363" t="s">
        <v>239</v>
      </c>
      <c r="N137" s="378">
        <v>30000</v>
      </c>
      <c r="O137" s="378"/>
      <c r="P137" s="378"/>
      <c r="Q137" s="480">
        <f>27000+7200</f>
        <v>34200</v>
      </c>
      <c r="R137" s="560"/>
      <c r="S137" s="526"/>
      <c r="T137" s="237"/>
      <c r="U137" s="587" t="s">
        <v>18</v>
      </c>
      <c r="V137" s="587"/>
    </row>
    <row r="138" spans="1:22" ht="21" customHeight="1">
      <c r="A138" s="292"/>
      <c r="B138" s="293"/>
      <c r="C138" s="262" t="s">
        <v>447</v>
      </c>
      <c r="D138" s="212" t="s">
        <v>602</v>
      </c>
      <c r="E138" s="370"/>
      <c r="F138" s="370"/>
      <c r="G138" s="370"/>
      <c r="H138" s="370"/>
      <c r="I138" s="370"/>
      <c r="J138" s="370"/>
      <c r="K138" s="370"/>
      <c r="L138" s="370"/>
      <c r="M138" s="363" t="s">
        <v>239</v>
      </c>
      <c r="N138" s="378">
        <v>20000</v>
      </c>
      <c r="O138" s="378"/>
      <c r="P138" s="378"/>
      <c r="Q138" s="480">
        <v>0</v>
      </c>
      <c r="R138" s="560"/>
      <c r="S138" s="526"/>
      <c r="T138" s="237"/>
      <c r="U138" s="587"/>
      <c r="V138" s="587"/>
    </row>
    <row r="139" spans="1:22" ht="21" customHeight="1">
      <c r="A139" s="292"/>
      <c r="B139" s="293"/>
      <c r="C139" s="262" t="s">
        <v>416</v>
      </c>
      <c r="D139" s="212" t="s">
        <v>602</v>
      </c>
      <c r="E139" s="370"/>
      <c r="F139" s="370"/>
      <c r="G139" s="370"/>
      <c r="H139" s="370"/>
      <c r="I139" s="370"/>
      <c r="J139" s="370"/>
      <c r="K139" s="370"/>
      <c r="L139" s="370"/>
      <c r="M139" s="363" t="s">
        <v>239</v>
      </c>
      <c r="N139" s="378">
        <v>30000</v>
      </c>
      <c r="O139" s="378"/>
      <c r="P139" s="378"/>
      <c r="Q139" s="480">
        <v>0</v>
      </c>
      <c r="R139" s="560">
        <f>213+213+213+1400+1400+1400</f>
        <v>4839</v>
      </c>
      <c r="S139" s="526">
        <f>213+213+213+2286+2463</f>
        <v>5388</v>
      </c>
      <c r="T139" s="237"/>
      <c r="U139" s="587"/>
      <c r="V139" s="587"/>
    </row>
    <row r="140" spans="1:22" ht="37.5" customHeight="1">
      <c r="A140" s="292"/>
      <c r="B140" s="293"/>
      <c r="C140" s="403" t="s">
        <v>543</v>
      </c>
      <c r="D140" s="212" t="s">
        <v>602</v>
      </c>
      <c r="E140" s="370"/>
      <c r="F140" s="370"/>
      <c r="G140" s="370"/>
      <c r="H140" s="370"/>
      <c r="I140" s="370"/>
      <c r="J140" s="370"/>
      <c r="K140" s="370"/>
      <c r="L140" s="370"/>
      <c r="M140" s="363" t="s">
        <v>239</v>
      </c>
      <c r="N140" s="377">
        <f>16820+43200</f>
        <v>60020</v>
      </c>
      <c r="O140" s="377"/>
      <c r="P140" s="377"/>
      <c r="Q140" s="480">
        <f>355+355+355+2688+2688+2688</f>
        <v>9129</v>
      </c>
      <c r="R140" s="560"/>
      <c r="S140" s="526"/>
      <c r="T140" s="237"/>
      <c r="U140" s="587"/>
      <c r="V140" s="587"/>
    </row>
    <row r="141" spans="1:22" ht="21" customHeight="1">
      <c r="A141" s="292"/>
      <c r="B141" s="293"/>
      <c r="C141" s="461" t="s">
        <v>418</v>
      </c>
      <c r="D141" s="212" t="s">
        <v>602</v>
      </c>
      <c r="E141" s="370"/>
      <c r="F141" s="370"/>
      <c r="G141" s="370"/>
      <c r="H141" s="370"/>
      <c r="I141" s="370"/>
      <c r="J141" s="370"/>
      <c r="K141" s="370"/>
      <c r="L141" s="370"/>
      <c r="M141" s="363" t="s">
        <v>239</v>
      </c>
      <c r="N141" s="378">
        <f>7900+8000</f>
        <v>15900</v>
      </c>
      <c r="O141" s="378"/>
      <c r="P141" s="378"/>
      <c r="Q141" s="480">
        <v>0</v>
      </c>
      <c r="R141" s="560"/>
      <c r="S141" s="526"/>
      <c r="T141" s="237"/>
      <c r="U141" s="587"/>
      <c r="V141" s="587"/>
    </row>
    <row r="142" spans="1:22" ht="21" customHeight="1">
      <c r="A142" s="292"/>
      <c r="B142" s="293"/>
      <c r="C142" s="262" t="s">
        <v>448</v>
      </c>
      <c r="D142" s="212" t="s">
        <v>602</v>
      </c>
      <c r="E142" s="370"/>
      <c r="F142" s="370"/>
      <c r="G142" s="370"/>
      <c r="H142" s="370"/>
      <c r="I142" s="370"/>
      <c r="J142" s="370"/>
      <c r="K142" s="370"/>
      <c r="L142" s="370"/>
      <c r="M142" s="363" t="s">
        <v>239</v>
      </c>
      <c r="N142" s="378">
        <v>80000</v>
      </c>
      <c r="O142" s="378"/>
      <c r="P142" s="378"/>
      <c r="Q142" s="480">
        <v>0</v>
      </c>
      <c r="R142" s="560"/>
      <c r="S142" s="526"/>
      <c r="T142" s="237"/>
      <c r="U142" s="587"/>
      <c r="V142" s="587"/>
    </row>
    <row r="143" spans="1:22" ht="21" customHeight="1">
      <c r="A143" s="292"/>
      <c r="B143" s="293"/>
      <c r="C143" s="262" t="s">
        <v>449</v>
      </c>
      <c r="D143" s="212" t="s">
        <v>602</v>
      </c>
      <c r="E143" s="370"/>
      <c r="F143" s="370"/>
      <c r="G143" s="370"/>
      <c r="H143" s="370"/>
      <c r="I143" s="370"/>
      <c r="J143" s="370"/>
      <c r="K143" s="370"/>
      <c r="L143" s="370"/>
      <c r="M143" s="363" t="s">
        <v>239</v>
      </c>
      <c r="N143" s="378">
        <v>30000</v>
      </c>
      <c r="O143" s="378"/>
      <c r="P143" s="378"/>
      <c r="Q143" s="480">
        <v>0</v>
      </c>
      <c r="R143" s="560"/>
      <c r="S143" s="526"/>
      <c r="T143" s="237"/>
      <c r="U143" s="587"/>
      <c r="V143" s="587"/>
    </row>
    <row r="144" spans="1:22" ht="21" customHeight="1">
      <c r="A144" s="518"/>
      <c r="B144" s="278"/>
      <c r="C144" s="261" t="s">
        <v>544</v>
      </c>
      <c r="D144" s="212" t="s">
        <v>602</v>
      </c>
      <c r="E144" s="373"/>
      <c r="F144" s="373"/>
      <c r="G144" s="373"/>
      <c r="H144" s="373"/>
      <c r="I144" s="373"/>
      <c r="J144" s="373"/>
      <c r="K144" s="373"/>
      <c r="L144" s="373"/>
      <c r="M144" s="363" t="s">
        <v>239</v>
      </c>
      <c r="N144" s="378">
        <v>60000</v>
      </c>
      <c r="O144" s="378"/>
      <c r="P144" s="378"/>
      <c r="Q144" s="480">
        <v>0</v>
      </c>
      <c r="R144" s="560"/>
      <c r="S144" s="526"/>
      <c r="T144" s="237"/>
      <c r="U144" s="589"/>
      <c r="V144" s="589"/>
    </row>
    <row r="145" spans="1:22" ht="21" customHeight="1">
      <c r="A145" s="292"/>
      <c r="B145" s="293"/>
      <c r="C145" s="410" t="s">
        <v>545</v>
      </c>
      <c r="D145" s="266" t="s">
        <v>602</v>
      </c>
      <c r="E145" s="370"/>
      <c r="F145" s="370"/>
      <c r="G145" s="370"/>
      <c r="H145" s="370"/>
      <c r="I145" s="370"/>
      <c r="J145" s="370"/>
      <c r="K145" s="370"/>
      <c r="L145" s="370"/>
      <c r="M145" s="375" t="s">
        <v>239</v>
      </c>
      <c r="N145" s="380" t="s">
        <v>18</v>
      </c>
      <c r="O145" s="380"/>
      <c r="P145" s="380"/>
      <c r="Q145" s="488">
        <v>0</v>
      </c>
      <c r="R145" s="560"/>
      <c r="S145" s="526"/>
      <c r="T145" s="259"/>
      <c r="U145" s="587"/>
      <c r="V145" s="587"/>
    </row>
    <row r="146" spans="1:22" ht="39.75" customHeight="1">
      <c r="A146" s="292"/>
      <c r="B146" s="293"/>
      <c r="C146" s="404" t="s">
        <v>546</v>
      </c>
      <c r="D146" s="212" t="s">
        <v>602</v>
      </c>
      <c r="E146" s="370"/>
      <c r="F146" s="370"/>
      <c r="G146" s="370"/>
      <c r="H146" s="370"/>
      <c r="I146" s="370"/>
      <c r="J146" s="370"/>
      <c r="K146" s="370"/>
      <c r="L146" s="370"/>
      <c r="M146" s="363" t="s">
        <v>239</v>
      </c>
      <c r="N146" s="377">
        <v>1309100</v>
      </c>
      <c r="O146" s="377"/>
      <c r="P146" s="377"/>
      <c r="Q146" s="538">
        <f>69796+69796+69796</f>
        <v>209388</v>
      </c>
      <c r="R146" s="560">
        <f>69796+69796+69796</f>
        <v>209388</v>
      </c>
      <c r="S146" s="526">
        <f>69080+85344.5</f>
        <v>154424.5</v>
      </c>
      <c r="T146" s="237"/>
      <c r="U146" s="587"/>
      <c r="V146" s="587"/>
    </row>
    <row r="147" spans="1:22" ht="24" customHeight="1">
      <c r="A147" s="292"/>
      <c r="B147" s="293"/>
      <c r="C147" s="390" t="s">
        <v>547</v>
      </c>
      <c r="D147" s="212" t="s">
        <v>602</v>
      </c>
      <c r="E147" s="373"/>
      <c r="F147" s="373"/>
      <c r="G147" s="373"/>
      <c r="H147" s="373"/>
      <c r="I147" s="373"/>
      <c r="J147" s="373"/>
      <c r="K147" s="373"/>
      <c r="L147" s="373"/>
      <c r="M147" s="363" t="s">
        <v>239</v>
      </c>
      <c r="N147" s="378">
        <v>10000</v>
      </c>
      <c r="O147" s="378"/>
      <c r="P147" s="378"/>
      <c r="Q147" s="480"/>
      <c r="R147" s="560"/>
      <c r="S147" s="526"/>
      <c r="T147" s="237"/>
      <c r="U147" s="589"/>
      <c r="V147" s="589"/>
    </row>
    <row r="148" spans="1:22" ht="42" customHeight="1">
      <c r="A148" s="292"/>
      <c r="B148" s="278" t="s">
        <v>18</v>
      </c>
      <c r="C148" s="191" t="s">
        <v>548</v>
      </c>
      <c r="D148" s="212" t="s">
        <v>602</v>
      </c>
      <c r="E148" s="368"/>
      <c r="F148" s="368"/>
      <c r="G148" s="368"/>
      <c r="H148" s="368"/>
      <c r="I148" s="368"/>
      <c r="J148" s="368"/>
      <c r="K148" s="368"/>
      <c r="L148" s="368"/>
      <c r="M148" s="363" t="s">
        <v>239</v>
      </c>
      <c r="N148" s="378">
        <v>2462700</v>
      </c>
      <c r="O148" s="378"/>
      <c r="P148" s="378"/>
      <c r="Q148" s="537">
        <f>SUM(Q149:Q178)</f>
        <v>38736</v>
      </c>
      <c r="R148" s="537">
        <f>SUM(R149:R178)</f>
        <v>87137.5</v>
      </c>
      <c r="S148" s="537">
        <f>SUM(S149:S178)</f>
        <v>824423</v>
      </c>
      <c r="T148" s="237"/>
      <c r="U148" s="589"/>
      <c r="V148" s="589"/>
    </row>
    <row r="149" spans="1:22" ht="67.5" customHeight="1">
      <c r="A149" s="295"/>
      <c r="B149" s="275" t="s">
        <v>263</v>
      </c>
      <c r="C149" s="261" t="s">
        <v>450</v>
      </c>
      <c r="D149" s="212" t="s">
        <v>602</v>
      </c>
      <c r="E149" s="357" t="s">
        <v>333</v>
      </c>
      <c r="F149" s="357" t="s">
        <v>334</v>
      </c>
      <c r="G149" s="357" t="s">
        <v>335</v>
      </c>
      <c r="H149" s="357" t="s">
        <v>335</v>
      </c>
      <c r="I149" s="357" t="s">
        <v>332</v>
      </c>
      <c r="J149" s="357" t="s">
        <v>767</v>
      </c>
      <c r="K149" s="368"/>
      <c r="L149" s="368"/>
      <c r="M149" s="363" t="s">
        <v>239</v>
      </c>
      <c r="N149" s="379">
        <v>100000</v>
      </c>
      <c r="O149" s="379"/>
      <c r="P149" s="379"/>
      <c r="Q149" s="480">
        <v>0</v>
      </c>
      <c r="R149" s="560"/>
      <c r="S149" s="526" t="s">
        <v>962</v>
      </c>
      <c r="T149" s="237"/>
      <c r="U149" s="600" t="s">
        <v>1081</v>
      </c>
      <c r="V149" s="601"/>
    </row>
    <row r="150" spans="1:22" ht="63" customHeight="1">
      <c r="A150" s="295"/>
      <c r="B150" s="278" t="s">
        <v>263</v>
      </c>
      <c r="C150" s="410" t="s">
        <v>451</v>
      </c>
      <c r="D150" s="266" t="s">
        <v>602</v>
      </c>
      <c r="E150" s="383" t="s">
        <v>336</v>
      </c>
      <c r="F150" s="383" t="s">
        <v>339</v>
      </c>
      <c r="G150" s="383" t="s">
        <v>337</v>
      </c>
      <c r="H150" s="383" t="s">
        <v>338</v>
      </c>
      <c r="I150" s="383" t="s">
        <v>238</v>
      </c>
      <c r="J150" s="411" t="s">
        <v>767</v>
      </c>
      <c r="K150" s="373"/>
      <c r="L150" s="373"/>
      <c r="M150" s="375" t="s">
        <v>239</v>
      </c>
      <c r="N150" s="412">
        <v>5000</v>
      </c>
      <c r="O150" s="412"/>
      <c r="P150" s="412"/>
      <c r="Q150" s="480">
        <v>0</v>
      </c>
      <c r="R150" s="560"/>
      <c r="S150" s="526" t="s">
        <v>962</v>
      </c>
      <c r="T150" s="237"/>
      <c r="U150" s="601" t="s">
        <v>380</v>
      </c>
      <c r="V150" s="601"/>
    </row>
    <row r="151" spans="1:22" ht="137.25" customHeight="1">
      <c r="A151" s="295"/>
      <c r="B151" s="275" t="s">
        <v>263</v>
      </c>
      <c r="C151" s="261" t="s">
        <v>452</v>
      </c>
      <c r="D151" s="212" t="s">
        <v>602</v>
      </c>
      <c r="E151" s="381" t="s">
        <v>294</v>
      </c>
      <c r="F151" s="381" t="s">
        <v>295</v>
      </c>
      <c r="G151" s="383" t="s">
        <v>879</v>
      </c>
      <c r="H151" s="381" t="s">
        <v>881</v>
      </c>
      <c r="I151" s="413" t="s">
        <v>880</v>
      </c>
      <c r="J151" s="352" t="s">
        <v>767</v>
      </c>
      <c r="K151" s="368"/>
      <c r="L151" s="368"/>
      <c r="M151" s="363" t="s">
        <v>239</v>
      </c>
      <c r="N151" s="379">
        <v>5000</v>
      </c>
      <c r="O151" s="379"/>
      <c r="P151" s="379"/>
      <c r="Q151" s="480">
        <v>0</v>
      </c>
      <c r="R151" s="560"/>
      <c r="S151" s="526" t="s">
        <v>962</v>
      </c>
      <c r="T151" s="237"/>
      <c r="U151" s="601" t="s">
        <v>937</v>
      </c>
      <c r="V151" s="601"/>
    </row>
    <row r="152" spans="1:22" ht="80.25" customHeight="1">
      <c r="A152" s="295"/>
      <c r="B152" s="275" t="s">
        <v>263</v>
      </c>
      <c r="C152" s="261" t="s">
        <v>453</v>
      </c>
      <c r="D152" s="212" t="s">
        <v>602</v>
      </c>
      <c r="E152" s="364" t="s">
        <v>296</v>
      </c>
      <c r="F152" s="382" t="s">
        <v>297</v>
      </c>
      <c r="G152" s="364" t="s">
        <v>298</v>
      </c>
      <c r="H152" s="364" t="s">
        <v>299</v>
      </c>
      <c r="I152" s="356" t="s">
        <v>367</v>
      </c>
      <c r="J152" s="352" t="s">
        <v>767</v>
      </c>
      <c r="K152" s="368"/>
      <c r="L152" s="368"/>
      <c r="M152" s="363" t="s">
        <v>239</v>
      </c>
      <c r="N152" s="379">
        <v>5000</v>
      </c>
      <c r="O152" s="379"/>
      <c r="P152" s="379"/>
      <c r="Q152" s="480">
        <v>0</v>
      </c>
      <c r="R152" s="560"/>
      <c r="S152" s="526" t="s">
        <v>962</v>
      </c>
      <c r="T152" s="237"/>
      <c r="U152" s="601" t="s">
        <v>938</v>
      </c>
      <c r="V152" s="601"/>
    </row>
    <row r="153" spans="1:22" ht="78.75" customHeight="1">
      <c r="A153" s="295"/>
      <c r="B153" s="275" t="s">
        <v>263</v>
      </c>
      <c r="C153" s="261" t="s">
        <v>454</v>
      </c>
      <c r="D153" s="212" t="s">
        <v>602</v>
      </c>
      <c r="E153" s="364" t="s">
        <v>762</v>
      </c>
      <c r="F153" s="364" t="s">
        <v>763</v>
      </c>
      <c r="G153" s="364" t="s">
        <v>764</v>
      </c>
      <c r="H153" s="364" t="s">
        <v>765</v>
      </c>
      <c r="I153" s="364" t="s">
        <v>766</v>
      </c>
      <c r="J153" s="357" t="s">
        <v>767</v>
      </c>
      <c r="K153" s="368"/>
      <c r="L153" s="368"/>
      <c r="M153" s="363" t="s">
        <v>239</v>
      </c>
      <c r="N153" s="379">
        <v>5000</v>
      </c>
      <c r="O153" s="379"/>
      <c r="P153" s="379"/>
      <c r="Q153" s="480">
        <v>0</v>
      </c>
      <c r="R153" s="560"/>
      <c r="S153" s="526" t="s">
        <v>962</v>
      </c>
      <c r="T153" s="237"/>
      <c r="U153" s="601" t="s">
        <v>939</v>
      </c>
      <c r="V153" s="601"/>
    </row>
    <row r="154" spans="1:22" ht="244.5" customHeight="1">
      <c r="A154" s="295"/>
      <c r="B154" s="278" t="s">
        <v>263</v>
      </c>
      <c r="C154" s="410" t="s">
        <v>455</v>
      </c>
      <c r="D154" s="266" t="s">
        <v>602</v>
      </c>
      <c r="E154" s="383" t="s">
        <v>300</v>
      </c>
      <c r="F154" s="383" t="s">
        <v>365</v>
      </c>
      <c r="G154" s="383" t="s">
        <v>363</v>
      </c>
      <c r="H154" s="383" t="s">
        <v>273</v>
      </c>
      <c r="I154" s="383" t="s">
        <v>238</v>
      </c>
      <c r="J154" s="383" t="s">
        <v>768</v>
      </c>
      <c r="K154" s="373"/>
      <c r="L154" s="373"/>
      <c r="M154" s="375" t="s">
        <v>239</v>
      </c>
      <c r="N154" s="412">
        <v>5000</v>
      </c>
      <c r="O154" s="412"/>
      <c r="P154" s="412"/>
      <c r="Q154" s="480">
        <v>0</v>
      </c>
      <c r="R154" s="560"/>
      <c r="S154" s="526" t="s">
        <v>962</v>
      </c>
      <c r="T154" s="237"/>
      <c r="U154" s="601" t="s">
        <v>983</v>
      </c>
      <c r="V154" s="601" t="s">
        <v>1044</v>
      </c>
    </row>
    <row r="155" spans="1:22" ht="78.75" customHeight="1">
      <c r="A155" s="296"/>
      <c r="B155" s="275" t="s">
        <v>263</v>
      </c>
      <c r="C155" s="261" t="s">
        <v>456</v>
      </c>
      <c r="D155" s="212" t="s">
        <v>602</v>
      </c>
      <c r="E155" s="383" t="s">
        <v>301</v>
      </c>
      <c r="F155" s="383" t="s">
        <v>302</v>
      </c>
      <c r="G155" s="383" t="s">
        <v>303</v>
      </c>
      <c r="H155" s="383" t="s">
        <v>304</v>
      </c>
      <c r="I155" s="383" t="s">
        <v>304</v>
      </c>
      <c r="J155" s="383" t="s">
        <v>270</v>
      </c>
      <c r="K155" s="368"/>
      <c r="L155" s="368"/>
      <c r="M155" s="363" t="s">
        <v>239</v>
      </c>
      <c r="N155" s="379">
        <v>1400000</v>
      </c>
      <c r="O155" s="379"/>
      <c r="P155" s="379"/>
      <c r="Q155" s="480">
        <v>0</v>
      </c>
      <c r="R155" s="560"/>
      <c r="S155" s="526">
        <v>729295</v>
      </c>
      <c r="T155" s="237"/>
      <c r="U155" s="601" t="s">
        <v>904</v>
      </c>
      <c r="V155" s="601" t="s">
        <v>1045</v>
      </c>
    </row>
    <row r="156" spans="1:22" ht="108" customHeight="1">
      <c r="A156" s="295"/>
      <c r="B156" s="275" t="s">
        <v>263</v>
      </c>
      <c r="C156" s="261" t="s">
        <v>457</v>
      </c>
      <c r="D156" s="212" t="s">
        <v>602</v>
      </c>
      <c r="E156" s="383" t="s">
        <v>307</v>
      </c>
      <c r="F156" s="383" t="s">
        <v>305</v>
      </c>
      <c r="G156" s="383" t="s">
        <v>370</v>
      </c>
      <c r="H156" s="383" t="s">
        <v>306</v>
      </c>
      <c r="I156" s="383" t="s">
        <v>308</v>
      </c>
      <c r="J156" s="352" t="s">
        <v>767</v>
      </c>
      <c r="K156" s="368"/>
      <c r="L156" s="368"/>
      <c r="M156" s="363" t="s">
        <v>239</v>
      </c>
      <c r="N156" s="379">
        <v>50000</v>
      </c>
      <c r="O156" s="379"/>
      <c r="P156" s="379"/>
      <c r="Q156" s="480">
        <v>0</v>
      </c>
      <c r="R156" s="560"/>
      <c r="S156" s="526">
        <v>36628</v>
      </c>
      <c r="T156" s="237"/>
      <c r="U156" s="601" t="s">
        <v>940</v>
      </c>
      <c r="V156" s="601"/>
    </row>
    <row r="157" spans="1:22" ht="131.25" customHeight="1">
      <c r="A157" s="295"/>
      <c r="B157" s="275" t="s">
        <v>263</v>
      </c>
      <c r="C157" s="261" t="s">
        <v>959</v>
      </c>
      <c r="D157" s="212" t="s">
        <v>602</v>
      </c>
      <c r="E157" s="364" t="s">
        <v>309</v>
      </c>
      <c r="F157" s="382" t="s">
        <v>310</v>
      </c>
      <c r="G157" s="364" t="s">
        <v>311</v>
      </c>
      <c r="H157" s="364" t="s">
        <v>312</v>
      </c>
      <c r="I157" s="364" t="s">
        <v>313</v>
      </c>
      <c r="J157" s="357" t="s">
        <v>756</v>
      </c>
      <c r="K157" s="368"/>
      <c r="L157" s="368"/>
      <c r="M157" s="363" t="s">
        <v>239</v>
      </c>
      <c r="N157" s="379">
        <v>200000</v>
      </c>
      <c r="O157" s="379"/>
      <c r="P157" s="379"/>
      <c r="Q157" s="480">
        <v>0</v>
      </c>
      <c r="R157" s="560"/>
      <c r="S157" s="526" t="s">
        <v>964</v>
      </c>
      <c r="T157" s="237"/>
      <c r="U157" s="601" t="s">
        <v>985</v>
      </c>
      <c r="V157" s="601"/>
    </row>
    <row r="158" spans="1:22" ht="68.25" customHeight="1">
      <c r="A158" s="295"/>
      <c r="B158" s="275" t="s">
        <v>263</v>
      </c>
      <c r="C158" s="261" t="s">
        <v>458</v>
      </c>
      <c r="D158" s="212" t="s">
        <v>602</v>
      </c>
      <c r="E158" s="383" t="s">
        <v>340</v>
      </c>
      <c r="F158" s="383" t="s">
        <v>342</v>
      </c>
      <c r="G158" s="383" t="s">
        <v>341</v>
      </c>
      <c r="H158" s="383" t="s">
        <v>343</v>
      </c>
      <c r="I158" s="383" t="s">
        <v>344</v>
      </c>
      <c r="J158" s="352" t="s">
        <v>767</v>
      </c>
      <c r="K158" s="368"/>
      <c r="L158" s="368"/>
      <c r="M158" s="363" t="s">
        <v>239</v>
      </c>
      <c r="N158" s="379">
        <v>10000</v>
      </c>
      <c r="O158" s="379"/>
      <c r="P158" s="379"/>
      <c r="Q158" s="480">
        <v>0</v>
      </c>
      <c r="R158" s="560">
        <v>8477</v>
      </c>
      <c r="S158" s="526"/>
      <c r="T158" s="237"/>
      <c r="U158" s="601" t="s">
        <v>984</v>
      </c>
      <c r="V158" s="601" t="s">
        <v>1046</v>
      </c>
    </row>
    <row r="159" spans="1:22" ht="43.5" customHeight="1">
      <c r="A159" s="295"/>
      <c r="B159" s="275" t="s">
        <v>263</v>
      </c>
      <c r="C159" s="261" t="s">
        <v>459</v>
      </c>
      <c r="D159" s="212" t="s">
        <v>602</v>
      </c>
      <c r="E159" s="383" t="s">
        <v>314</v>
      </c>
      <c r="F159" s="383" t="s">
        <v>315</v>
      </c>
      <c r="G159" s="383" t="s">
        <v>316</v>
      </c>
      <c r="H159" s="383" t="s">
        <v>317</v>
      </c>
      <c r="I159" s="383" t="s">
        <v>318</v>
      </c>
      <c r="J159" s="352" t="s">
        <v>767</v>
      </c>
      <c r="K159" s="368"/>
      <c r="L159" s="368"/>
      <c r="M159" s="363" t="s">
        <v>239</v>
      </c>
      <c r="N159" s="379">
        <v>5000</v>
      </c>
      <c r="O159" s="379"/>
      <c r="P159" s="379"/>
      <c r="Q159" s="480">
        <v>0</v>
      </c>
      <c r="R159" s="560">
        <v>5000</v>
      </c>
      <c r="S159" s="526"/>
      <c r="T159" s="237"/>
      <c r="U159" s="601" t="s">
        <v>905</v>
      </c>
      <c r="V159" s="601"/>
    </row>
    <row r="160" spans="1:22" ht="135" customHeight="1">
      <c r="A160" s="295"/>
      <c r="B160" s="275" t="s">
        <v>263</v>
      </c>
      <c r="C160" s="261" t="s">
        <v>460</v>
      </c>
      <c r="D160" s="212" t="s">
        <v>602</v>
      </c>
      <c r="E160" s="383" t="s">
        <v>319</v>
      </c>
      <c r="F160" s="383" t="s">
        <v>320</v>
      </c>
      <c r="G160" s="383" t="s">
        <v>321</v>
      </c>
      <c r="H160" s="383" t="s">
        <v>322</v>
      </c>
      <c r="I160" s="383" t="s">
        <v>283</v>
      </c>
      <c r="J160" s="352" t="s">
        <v>767</v>
      </c>
      <c r="K160" s="368"/>
      <c r="L160" s="368"/>
      <c r="M160" s="363" t="s">
        <v>239</v>
      </c>
      <c r="N160" s="379">
        <v>10000</v>
      </c>
      <c r="O160" s="379"/>
      <c r="P160" s="379"/>
      <c r="Q160" s="480">
        <v>0</v>
      </c>
      <c r="R160" s="560"/>
      <c r="S160" s="526" t="s">
        <v>962</v>
      </c>
      <c r="T160" s="237"/>
      <c r="U160" s="601" t="s">
        <v>941</v>
      </c>
      <c r="V160" s="601"/>
    </row>
    <row r="161" spans="1:22" ht="97.5" customHeight="1">
      <c r="A161" s="295"/>
      <c r="B161" s="275" t="s">
        <v>263</v>
      </c>
      <c r="C161" s="261" t="s">
        <v>461</v>
      </c>
      <c r="D161" s="212" t="s">
        <v>602</v>
      </c>
      <c r="E161" s="383" t="s">
        <v>323</v>
      </c>
      <c r="F161" s="383" t="s">
        <v>324</v>
      </c>
      <c r="G161" s="383" t="s">
        <v>325</v>
      </c>
      <c r="H161" s="383" t="s">
        <v>326</v>
      </c>
      <c r="I161" s="383" t="s">
        <v>327</v>
      </c>
      <c r="J161" s="357" t="s">
        <v>767</v>
      </c>
      <c r="K161" s="368"/>
      <c r="L161" s="368"/>
      <c r="M161" s="363" t="s">
        <v>239</v>
      </c>
      <c r="N161" s="379">
        <v>10000</v>
      </c>
      <c r="O161" s="379"/>
      <c r="P161" s="379"/>
      <c r="Q161" s="480">
        <v>0</v>
      </c>
      <c r="R161" s="560"/>
      <c r="S161" s="526" t="s">
        <v>960</v>
      </c>
      <c r="T161" s="237"/>
      <c r="U161" s="601" t="s">
        <v>942</v>
      </c>
      <c r="V161" s="601"/>
    </row>
    <row r="162" spans="1:22" ht="63" customHeight="1">
      <c r="A162" s="295"/>
      <c r="B162" s="275" t="s">
        <v>263</v>
      </c>
      <c r="C162" s="261" t="s">
        <v>462</v>
      </c>
      <c r="D162" s="212" t="s">
        <v>602</v>
      </c>
      <c r="E162" s="383" t="s">
        <v>346</v>
      </c>
      <c r="F162" s="383" t="s">
        <v>345</v>
      </c>
      <c r="G162" s="383" t="s">
        <v>348</v>
      </c>
      <c r="H162" s="383" t="s">
        <v>267</v>
      </c>
      <c r="I162" s="383" t="s">
        <v>347</v>
      </c>
      <c r="J162" s="383" t="s">
        <v>769</v>
      </c>
      <c r="K162" s="368"/>
      <c r="L162" s="368"/>
      <c r="M162" s="363" t="s">
        <v>239</v>
      </c>
      <c r="N162" s="379">
        <v>10000</v>
      </c>
      <c r="O162" s="379"/>
      <c r="P162" s="379"/>
      <c r="Q162" s="480">
        <v>0</v>
      </c>
      <c r="R162" s="560"/>
      <c r="S162" s="526" t="s">
        <v>962</v>
      </c>
      <c r="T162" s="237"/>
      <c r="U162" s="601" t="s">
        <v>1047</v>
      </c>
      <c r="V162" s="601"/>
    </row>
    <row r="163" spans="1:22" ht="71.25" customHeight="1">
      <c r="A163" s="295"/>
      <c r="B163" s="275" t="s">
        <v>263</v>
      </c>
      <c r="C163" s="261" t="s">
        <v>463</v>
      </c>
      <c r="D163" s="212" t="s">
        <v>602</v>
      </c>
      <c r="E163" s="357" t="s">
        <v>757</v>
      </c>
      <c r="F163" s="357" t="s">
        <v>349</v>
      </c>
      <c r="G163" s="357" t="s">
        <v>366</v>
      </c>
      <c r="H163" s="357" t="s">
        <v>273</v>
      </c>
      <c r="I163" s="357" t="s">
        <v>238</v>
      </c>
      <c r="J163" s="357" t="s">
        <v>29</v>
      </c>
      <c r="K163" s="368"/>
      <c r="L163" s="368"/>
      <c r="M163" s="363" t="s">
        <v>239</v>
      </c>
      <c r="N163" s="379">
        <v>24000</v>
      </c>
      <c r="O163" s="379"/>
      <c r="P163" s="379"/>
      <c r="Q163" s="480">
        <v>0</v>
      </c>
      <c r="R163" s="560"/>
      <c r="S163" s="526" t="s">
        <v>964</v>
      </c>
      <c r="T163" s="237"/>
      <c r="U163" s="601" t="s">
        <v>906</v>
      </c>
      <c r="V163" s="601" t="s">
        <v>1048</v>
      </c>
    </row>
    <row r="164" spans="1:22" ht="69.75" customHeight="1">
      <c r="A164" s="295"/>
      <c r="B164" s="275" t="s">
        <v>599</v>
      </c>
      <c r="C164" s="261" t="s">
        <v>464</v>
      </c>
      <c r="D164" s="212" t="s">
        <v>602</v>
      </c>
      <c r="E164" s="383" t="s">
        <v>289</v>
      </c>
      <c r="F164" s="383" t="s">
        <v>290</v>
      </c>
      <c r="G164" s="383" t="s">
        <v>291</v>
      </c>
      <c r="H164" s="383" t="s">
        <v>293</v>
      </c>
      <c r="I164" s="383" t="s">
        <v>292</v>
      </c>
      <c r="J164" s="357" t="s">
        <v>767</v>
      </c>
      <c r="K164" s="368"/>
      <c r="L164" s="368"/>
      <c r="M164" s="363" t="s">
        <v>239</v>
      </c>
      <c r="N164" s="379">
        <v>5000</v>
      </c>
      <c r="O164" s="379"/>
      <c r="P164" s="379"/>
      <c r="Q164" s="480">
        <v>0</v>
      </c>
      <c r="R164" s="560"/>
      <c r="S164" s="526" t="s">
        <v>962</v>
      </c>
      <c r="T164" s="237"/>
      <c r="U164" s="601" t="s">
        <v>907</v>
      </c>
      <c r="V164" s="601"/>
    </row>
    <row r="165" spans="1:22" ht="108.75" customHeight="1">
      <c r="A165" s="296"/>
      <c r="B165" s="278" t="s">
        <v>263</v>
      </c>
      <c r="C165" s="410" t="s">
        <v>465</v>
      </c>
      <c r="D165" s="266" t="s">
        <v>602</v>
      </c>
      <c r="E165" s="383" t="s">
        <v>758</v>
      </c>
      <c r="F165" s="383" t="s">
        <v>759</v>
      </c>
      <c r="G165" s="383" t="s">
        <v>760</v>
      </c>
      <c r="H165" s="383" t="s">
        <v>761</v>
      </c>
      <c r="I165" s="383" t="s">
        <v>352</v>
      </c>
      <c r="J165" s="411" t="s">
        <v>767</v>
      </c>
      <c r="K165" s="373"/>
      <c r="L165" s="373"/>
      <c r="M165" s="375" t="s">
        <v>239</v>
      </c>
      <c r="N165" s="412">
        <v>5000</v>
      </c>
      <c r="O165" s="412"/>
      <c r="P165" s="412"/>
      <c r="Q165" s="480">
        <v>0</v>
      </c>
      <c r="R165" s="560"/>
      <c r="S165" s="526" t="s">
        <v>962</v>
      </c>
      <c r="T165" s="237"/>
      <c r="U165" s="601" t="s">
        <v>943</v>
      </c>
      <c r="V165" s="601"/>
    </row>
    <row r="166" spans="1:22" ht="198.75" customHeight="1">
      <c r="A166" s="295"/>
      <c r="B166" s="275" t="s">
        <v>598</v>
      </c>
      <c r="C166" s="261" t="s">
        <v>466</v>
      </c>
      <c r="D166" s="212" t="s">
        <v>602</v>
      </c>
      <c r="E166" s="351" t="s">
        <v>778</v>
      </c>
      <c r="F166" s="351" t="s">
        <v>782</v>
      </c>
      <c r="G166" s="351" t="s">
        <v>779</v>
      </c>
      <c r="H166" s="351" t="s">
        <v>780</v>
      </c>
      <c r="I166" s="351" t="s">
        <v>781</v>
      </c>
      <c r="J166" s="352" t="s">
        <v>767</v>
      </c>
      <c r="K166" s="368"/>
      <c r="L166" s="368"/>
      <c r="M166" s="363" t="s">
        <v>239</v>
      </c>
      <c r="N166" s="379">
        <v>200000</v>
      </c>
      <c r="O166" s="379"/>
      <c r="P166" s="379"/>
      <c r="Q166" s="480">
        <v>22000</v>
      </c>
      <c r="R166" s="560">
        <f>20000+8698.5+9412+12000</f>
        <v>50110.5</v>
      </c>
      <c r="S166" s="526">
        <v>43500</v>
      </c>
      <c r="T166" s="237"/>
      <c r="U166" s="441" t="s">
        <v>989</v>
      </c>
      <c r="V166" s="514"/>
    </row>
    <row r="167" spans="1:22" ht="88.5" customHeight="1">
      <c r="A167" s="295"/>
      <c r="B167" s="275" t="s">
        <v>598</v>
      </c>
      <c r="C167" s="353" t="s">
        <v>467</v>
      </c>
      <c r="D167" s="212" t="s">
        <v>602</v>
      </c>
      <c r="E167" s="351" t="s">
        <v>18</v>
      </c>
      <c r="F167" s="368"/>
      <c r="G167" s="368"/>
      <c r="H167" s="368"/>
      <c r="I167" s="368"/>
      <c r="J167" s="368"/>
      <c r="K167" s="368"/>
      <c r="L167" s="368"/>
      <c r="M167" s="363" t="s">
        <v>239</v>
      </c>
      <c r="N167" s="379">
        <v>50000</v>
      </c>
      <c r="O167" s="379"/>
      <c r="P167" s="379"/>
      <c r="Q167" s="480">
        <v>0</v>
      </c>
      <c r="R167" s="503" t="s">
        <v>924</v>
      </c>
      <c r="S167" s="526" t="s">
        <v>964</v>
      </c>
      <c r="T167" s="237"/>
      <c r="U167" s="441" t="s">
        <v>924</v>
      </c>
      <c r="V167" s="514" t="s">
        <v>1049</v>
      </c>
    </row>
    <row r="168" spans="1:22" ht="78.75" customHeight="1">
      <c r="A168" s="295"/>
      <c r="B168" s="275" t="s">
        <v>598</v>
      </c>
      <c r="C168" s="261" t="s">
        <v>468</v>
      </c>
      <c r="D168" s="212" t="s">
        <v>602</v>
      </c>
      <c r="E168" s="351" t="s">
        <v>783</v>
      </c>
      <c r="F168" s="351" t="s">
        <v>786</v>
      </c>
      <c r="G168" s="351" t="s">
        <v>784</v>
      </c>
      <c r="H168" s="351" t="s">
        <v>787</v>
      </c>
      <c r="I168" s="351" t="s">
        <v>788</v>
      </c>
      <c r="J168" s="352" t="s">
        <v>785</v>
      </c>
      <c r="K168" s="368"/>
      <c r="L168" s="368"/>
      <c r="M168" s="363" t="s">
        <v>239</v>
      </c>
      <c r="N168" s="379">
        <v>5000</v>
      </c>
      <c r="O168" s="379"/>
      <c r="P168" s="379"/>
      <c r="Q168" s="480">
        <v>0</v>
      </c>
      <c r="R168" s="568" t="s">
        <v>925</v>
      </c>
      <c r="S168" s="526" t="s">
        <v>964</v>
      </c>
      <c r="T168" s="237"/>
      <c r="U168" s="441" t="s">
        <v>1050</v>
      </c>
      <c r="V168" s="514"/>
    </row>
    <row r="169" spans="1:22" ht="186" customHeight="1">
      <c r="A169" s="295"/>
      <c r="B169" s="275" t="s">
        <v>598</v>
      </c>
      <c r="C169" s="261" t="s">
        <v>469</v>
      </c>
      <c r="D169" s="212" t="s">
        <v>602</v>
      </c>
      <c r="E169" s="361" t="s">
        <v>807</v>
      </c>
      <c r="F169" s="361" t="s">
        <v>808</v>
      </c>
      <c r="G169" s="361" t="s">
        <v>809</v>
      </c>
      <c r="H169" s="361" t="s">
        <v>810</v>
      </c>
      <c r="I169" s="361" t="s">
        <v>811</v>
      </c>
      <c r="J169" s="368"/>
      <c r="K169" s="368"/>
      <c r="L169" s="368"/>
      <c r="M169" s="363" t="s">
        <v>239</v>
      </c>
      <c r="N169" s="379">
        <v>150000</v>
      </c>
      <c r="O169" s="379"/>
      <c r="P169" s="379"/>
      <c r="Q169" s="480">
        <v>0</v>
      </c>
      <c r="R169" s="560" t="s">
        <v>990</v>
      </c>
      <c r="S169" s="526" t="s">
        <v>964</v>
      </c>
      <c r="T169" s="237"/>
      <c r="U169" s="441" t="s">
        <v>926</v>
      </c>
      <c r="V169" s="514" t="s">
        <v>1051</v>
      </c>
    </row>
    <row r="170" spans="1:22" ht="105" customHeight="1">
      <c r="A170" s="295"/>
      <c r="B170" s="275" t="s">
        <v>153</v>
      </c>
      <c r="C170" s="261" t="s">
        <v>470</v>
      </c>
      <c r="D170" s="212" t="s">
        <v>602</v>
      </c>
      <c r="E170" s="361" t="s">
        <v>847</v>
      </c>
      <c r="F170" s="361" t="s">
        <v>848</v>
      </c>
      <c r="G170" s="361" t="s">
        <v>849</v>
      </c>
      <c r="H170" s="361" t="s">
        <v>850</v>
      </c>
      <c r="I170" s="361" t="s">
        <v>851</v>
      </c>
      <c r="J170" s="352" t="s">
        <v>852</v>
      </c>
      <c r="K170" s="368"/>
      <c r="L170" s="368"/>
      <c r="M170" s="363" t="s">
        <v>239</v>
      </c>
      <c r="N170" s="379">
        <v>15000</v>
      </c>
      <c r="O170" s="379"/>
      <c r="P170" s="379"/>
      <c r="Q170" s="480">
        <v>0</v>
      </c>
      <c r="R170" s="560"/>
      <c r="S170" s="526" t="s">
        <v>964</v>
      </c>
      <c r="T170" s="237"/>
      <c r="U170" s="514" t="s">
        <v>952</v>
      </c>
      <c r="V170" s="514"/>
    </row>
    <row r="171" spans="1:22" ht="93" customHeight="1">
      <c r="A171" s="295"/>
      <c r="B171" s="275" t="s">
        <v>153</v>
      </c>
      <c r="C171" s="261" t="s">
        <v>471</v>
      </c>
      <c r="D171" s="212" t="s">
        <v>602</v>
      </c>
      <c r="E171" s="361" t="s">
        <v>882</v>
      </c>
      <c r="F171" s="368"/>
      <c r="G171" s="368"/>
      <c r="H171" s="368"/>
      <c r="I171" s="368"/>
      <c r="J171" s="368"/>
      <c r="K171" s="368"/>
      <c r="L171" s="368"/>
      <c r="M171" s="363" t="s">
        <v>239</v>
      </c>
      <c r="N171" s="379">
        <v>18000</v>
      </c>
      <c r="O171" s="379"/>
      <c r="P171" s="379"/>
      <c r="Q171" s="480">
        <v>0</v>
      </c>
      <c r="R171" s="560"/>
      <c r="S171" s="526" t="s">
        <v>964</v>
      </c>
      <c r="T171" s="237"/>
      <c r="U171" s="514" t="s">
        <v>952</v>
      </c>
      <c r="V171" s="514"/>
    </row>
    <row r="172" spans="1:22" ht="138" customHeight="1">
      <c r="A172" s="296"/>
      <c r="B172" s="275" t="s">
        <v>45</v>
      </c>
      <c r="C172" s="261" t="s">
        <v>472</v>
      </c>
      <c r="D172" s="212" t="s">
        <v>602</v>
      </c>
      <c r="E172" s="322" t="s">
        <v>623</v>
      </c>
      <c r="F172" s="322" t="s">
        <v>624</v>
      </c>
      <c r="G172" s="322" t="s">
        <v>625</v>
      </c>
      <c r="H172" s="322" t="s">
        <v>626</v>
      </c>
      <c r="I172" s="275" t="s">
        <v>352</v>
      </c>
      <c r="J172" s="275" t="s">
        <v>622</v>
      </c>
      <c r="K172" s="323"/>
      <c r="L172" s="322" t="s">
        <v>627</v>
      </c>
      <c r="M172" s="275" t="s">
        <v>239</v>
      </c>
      <c r="N172" s="211">
        <v>46500</v>
      </c>
      <c r="O172" s="211"/>
      <c r="P172" s="211"/>
      <c r="Q172" s="480">
        <v>0</v>
      </c>
      <c r="R172" s="560"/>
      <c r="S172" s="526">
        <v>15000</v>
      </c>
      <c r="T172" s="237"/>
      <c r="U172" s="514" t="s">
        <v>1052</v>
      </c>
      <c r="V172" s="514"/>
    </row>
    <row r="173" spans="1:22" ht="160.5" customHeight="1">
      <c r="A173" s="295"/>
      <c r="B173" s="275" t="s">
        <v>45</v>
      </c>
      <c r="C173" s="349" t="s">
        <v>770</v>
      </c>
      <c r="D173" s="212" t="s">
        <v>602</v>
      </c>
      <c r="E173" s="322" t="s">
        <v>628</v>
      </c>
      <c r="F173" s="275" t="s">
        <v>629</v>
      </c>
      <c r="G173" s="275" t="s">
        <v>629</v>
      </c>
      <c r="H173" s="275" t="s">
        <v>629</v>
      </c>
      <c r="I173" s="275" t="s">
        <v>629</v>
      </c>
      <c r="J173" s="275" t="s">
        <v>629</v>
      </c>
      <c r="K173" s="323"/>
      <c r="L173" s="275" t="s">
        <v>629</v>
      </c>
      <c r="M173" s="275" t="s">
        <v>239</v>
      </c>
      <c r="N173" s="211">
        <f>40000-8000</f>
        <v>32000</v>
      </c>
      <c r="O173" s="211"/>
      <c r="P173" s="211"/>
      <c r="Q173" s="480">
        <v>0</v>
      </c>
      <c r="R173" s="560"/>
      <c r="S173" s="526"/>
      <c r="T173" s="237"/>
      <c r="U173" s="514" t="s">
        <v>953</v>
      </c>
      <c r="V173" s="514"/>
    </row>
    <row r="174" spans="1:22" ht="78.75" customHeight="1">
      <c r="A174" s="296"/>
      <c r="B174" s="275" t="s">
        <v>45</v>
      </c>
      <c r="C174" s="261" t="s">
        <v>473</v>
      </c>
      <c r="D174" s="212" t="s">
        <v>602</v>
      </c>
      <c r="E174" s="322" t="s">
        <v>630</v>
      </c>
      <c r="F174" s="322" t="s">
        <v>631</v>
      </c>
      <c r="G174" s="322" t="s">
        <v>632</v>
      </c>
      <c r="H174" s="275">
        <v>5</v>
      </c>
      <c r="I174" s="275" t="s">
        <v>633</v>
      </c>
      <c r="J174" s="275" t="s">
        <v>622</v>
      </c>
      <c r="K174" s="323"/>
      <c r="L174" s="322" t="s">
        <v>634</v>
      </c>
      <c r="M174" s="275" t="s">
        <v>239</v>
      </c>
      <c r="N174" s="211">
        <v>8000</v>
      </c>
      <c r="O174" s="211"/>
      <c r="P174" s="211"/>
      <c r="Q174" s="480">
        <v>0</v>
      </c>
      <c r="R174" s="560"/>
      <c r="S174" s="526" t="s">
        <v>962</v>
      </c>
      <c r="T174" s="237"/>
      <c r="U174" s="514" t="s">
        <v>1053</v>
      </c>
      <c r="V174" s="514"/>
    </row>
    <row r="175" spans="1:22" ht="96.75" customHeight="1">
      <c r="A175" s="295"/>
      <c r="B175" s="275" t="s">
        <v>24</v>
      </c>
      <c r="C175" s="261" t="s">
        <v>474</v>
      </c>
      <c r="D175" s="212" t="s">
        <v>602</v>
      </c>
      <c r="E175" s="338" t="s">
        <v>749</v>
      </c>
      <c r="F175" s="338" t="s">
        <v>750</v>
      </c>
      <c r="G175" s="322" t="s">
        <v>137</v>
      </c>
      <c r="H175" s="237"/>
      <c r="I175" s="237"/>
      <c r="J175" s="275" t="s">
        <v>751</v>
      </c>
      <c r="K175" s="237"/>
      <c r="L175" s="237"/>
      <c r="M175" s="275" t="s">
        <v>239</v>
      </c>
      <c r="N175" s="211">
        <v>13200</v>
      </c>
      <c r="O175" s="211"/>
      <c r="P175" s="211"/>
      <c r="Q175" s="480">
        <v>0</v>
      </c>
      <c r="R175" s="560">
        <v>6600</v>
      </c>
      <c r="S175" s="526"/>
      <c r="T175" s="237"/>
      <c r="U175" s="514" t="s">
        <v>987</v>
      </c>
      <c r="V175" s="514"/>
    </row>
    <row r="176" spans="1:22" ht="130.5" customHeight="1">
      <c r="A176" s="295"/>
      <c r="B176" s="275" t="s">
        <v>42</v>
      </c>
      <c r="C176" s="405" t="s">
        <v>475</v>
      </c>
      <c r="D176" s="212" t="s">
        <v>602</v>
      </c>
      <c r="E176" s="362" t="s">
        <v>873</v>
      </c>
      <c r="F176" s="362" t="s">
        <v>874</v>
      </c>
      <c r="G176" s="362" t="s">
        <v>875</v>
      </c>
      <c r="H176" s="322" t="s">
        <v>876</v>
      </c>
      <c r="I176" s="322" t="s">
        <v>877</v>
      </c>
      <c r="J176" s="321" t="s">
        <v>767</v>
      </c>
      <c r="K176" s="322" t="s">
        <v>932</v>
      </c>
      <c r="L176" s="275"/>
      <c r="M176" s="275" t="s">
        <v>239</v>
      </c>
      <c r="N176" s="211">
        <v>28800</v>
      </c>
      <c r="O176" s="211"/>
      <c r="P176" s="211"/>
      <c r="Q176" s="546">
        <v>14400</v>
      </c>
      <c r="R176" s="560">
        <v>10500</v>
      </c>
      <c r="S176" s="526"/>
      <c r="T176" s="504"/>
      <c r="U176" s="514" t="s">
        <v>921</v>
      </c>
      <c r="V176" s="514" t="s">
        <v>922</v>
      </c>
    </row>
    <row r="177" spans="1:22" ht="297" customHeight="1">
      <c r="A177" s="295"/>
      <c r="B177" s="275" t="s">
        <v>39</v>
      </c>
      <c r="C177" s="261" t="s">
        <v>476</v>
      </c>
      <c r="D177" s="212" t="s">
        <v>602</v>
      </c>
      <c r="E177" s="327" t="s">
        <v>328</v>
      </c>
      <c r="F177" s="328" t="s">
        <v>329</v>
      </c>
      <c r="G177" s="328" t="s">
        <v>330</v>
      </c>
      <c r="H177" s="329" t="s">
        <v>682</v>
      </c>
      <c r="I177" s="329" t="s">
        <v>331</v>
      </c>
      <c r="J177" s="321" t="s">
        <v>767</v>
      </c>
      <c r="K177" s="237"/>
      <c r="L177" s="237"/>
      <c r="M177" s="275" t="s">
        <v>239</v>
      </c>
      <c r="N177" s="211">
        <v>19200</v>
      </c>
      <c r="O177" s="211"/>
      <c r="P177" s="211"/>
      <c r="Q177" s="480">
        <v>0</v>
      </c>
      <c r="R177" s="560">
        <v>6450</v>
      </c>
      <c r="S177" s="526"/>
      <c r="T177" s="237"/>
      <c r="U177" s="602" t="s">
        <v>1031</v>
      </c>
      <c r="V177" s="514"/>
    </row>
    <row r="178" spans="1:22" ht="69" customHeight="1">
      <c r="A178" s="296"/>
      <c r="B178" s="275" t="s">
        <v>215</v>
      </c>
      <c r="C178" s="261" t="s">
        <v>477</v>
      </c>
      <c r="D178" s="212" t="s">
        <v>602</v>
      </c>
      <c r="E178" s="327" t="s">
        <v>708</v>
      </c>
      <c r="F178" s="328" t="s">
        <v>18</v>
      </c>
      <c r="G178" s="328" t="s">
        <v>709</v>
      </c>
      <c r="H178" s="237"/>
      <c r="I178" s="237"/>
      <c r="J178" s="237"/>
      <c r="K178" s="237"/>
      <c r="L178" s="237"/>
      <c r="M178" s="275" t="s">
        <v>239</v>
      </c>
      <c r="N178" s="211">
        <v>15000</v>
      </c>
      <c r="O178" s="211"/>
      <c r="P178" s="211"/>
      <c r="Q178" s="509">
        <v>2336</v>
      </c>
      <c r="R178" s="560" t="s">
        <v>965</v>
      </c>
      <c r="S178" s="526"/>
      <c r="T178" s="237"/>
      <c r="U178" s="514" t="s">
        <v>930</v>
      </c>
      <c r="V178" s="510" t="s">
        <v>1054</v>
      </c>
    </row>
    <row r="179" spans="1:22" ht="42" customHeight="1">
      <c r="A179" s="295"/>
      <c r="B179" s="278"/>
      <c r="C179" s="191" t="s">
        <v>549</v>
      </c>
      <c r="D179" s="212" t="s">
        <v>602</v>
      </c>
      <c r="E179" s="237"/>
      <c r="F179" s="237"/>
      <c r="G179" s="237"/>
      <c r="H179" s="237"/>
      <c r="I179" s="237"/>
      <c r="J179" s="237"/>
      <c r="K179" s="237"/>
      <c r="L179" s="237"/>
      <c r="M179" s="275" t="s">
        <v>239</v>
      </c>
      <c r="N179" s="279">
        <v>148000</v>
      </c>
      <c r="O179" s="279"/>
      <c r="P179" s="279"/>
      <c r="Q179" s="480"/>
      <c r="R179" s="560"/>
      <c r="S179" s="526"/>
      <c r="T179" s="237"/>
      <c r="U179" s="514"/>
      <c r="V179" s="514"/>
    </row>
    <row r="180" spans="1:22" ht="123" customHeight="1">
      <c r="A180" s="465"/>
      <c r="B180" s="278" t="s">
        <v>954</v>
      </c>
      <c r="C180" s="583" t="s">
        <v>478</v>
      </c>
      <c r="D180" s="447" t="s">
        <v>602</v>
      </c>
      <c r="E180" s="237"/>
      <c r="F180" s="237"/>
      <c r="G180" s="237"/>
      <c r="H180" s="237"/>
      <c r="I180" s="237"/>
      <c r="J180" s="237"/>
      <c r="K180" s="237"/>
      <c r="L180" s="237"/>
      <c r="M180" s="275" t="s">
        <v>239</v>
      </c>
      <c r="N180" s="467">
        <v>100000</v>
      </c>
      <c r="O180" s="467"/>
      <c r="P180" s="467"/>
      <c r="Q180" s="584">
        <v>6900</v>
      </c>
      <c r="R180" s="526">
        <f>6300+4050+2400+3600</f>
        <v>16350</v>
      </c>
      <c r="S180" s="526">
        <v>4200</v>
      </c>
      <c r="T180" s="237"/>
      <c r="U180" s="514" t="s">
        <v>1055</v>
      </c>
      <c r="V180" s="514"/>
    </row>
    <row r="181" spans="1:22" ht="141.75" customHeight="1">
      <c r="A181" s="465"/>
      <c r="B181" s="278" t="s">
        <v>954</v>
      </c>
      <c r="C181" s="466" t="s">
        <v>479</v>
      </c>
      <c r="D181" s="447" t="s">
        <v>602</v>
      </c>
      <c r="E181" s="237"/>
      <c r="F181" s="237"/>
      <c r="G181" s="237"/>
      <c r="H181" s="237"/>
      <c r="I181" s="237"/>
      <c r="J181" s="237"/>
      <c r="K181" s="237"/>
      <c r="L181" s="237"/>
      <c r="M181" s="275" t="s">
        <v>239</v>
      </c>
      <c r="N181" s="467">
        <v>48000</v>
      </c>
      <c r="O181" s="467"/>
      <c r="P181" s="467"/>
      <c r="Q181" s="584">
        <v>0</v>
      </c>
      <c r="R181" s="526"/>
      <c r="S181" s="526" t="s">
        <v>962</v>
      </c>
      <c r="T181" s="237"/>
      <c r="U181" s="514" t="s">
        <v>1056</v>
      </c>
      <c r="V181" s="514"/>
    </row>
    <row r="182" spans="1:22" ht="63" customHeight="1">
      <c r="A182" s="462"/>
      <c r="B182" s="275"/>
      <c r="C182" s="463" t="s">
        <v>884</v>
      </c>
      <c r="D182" s="447" t="s">
        <v>18</v>
      </c>
      <c r="E182" s="237"/>
      <c r="F182" s="237"/>
      <c r="G182" s="237"/>
      <c r="H182" s="237"/>
      <c r="I182" s="237"/>
      <c r="J182" s="237"/>
      <c r="K182" s="237"/>
      <c r="L182" s="237"/>
      <c r="M182" s="275" t="s">
        <v>239</v>
      </c>
      <c r="N182" s="585">
        <f>SUM(N183:W192)</f>
        <v>1786250</v>
      </c>
      <c r="O182" s="464"/>
      <c r="P182" s="464"/>
      <c r="Q182" s="464">
        <f t="shared" ref="Q182:S182" si="6">SUM(Q183:Z192)</f>
        <v>217250</v>
      </c>
      <c r="R182" s="569">
        <f t="shared" si="6"/>
        <v>217250</v>
      </c>
      <c r="S182" s="464">
        <f t="shared" si="6"/>
        <v>142250</v>
      </c>
      <c r="T182" s="237"/>
      <c r="U182" s="514"/>
      <c r="V182" s="514"/>
    </row>
    <row r="183" spans="1:22" ht="151.5" customHeight="1">
      <c r="A183" s="465"/>
      <c r="B183" s="275" t="s">
        <v>263</v>
      </c>
      <c r="C183" s="466" t="s">
        <v>480</v>
      </c>
      <c r="D183" s="447" t="s">
        <v>18</v>
      </c>
      <c r="E183" s="237"/>
      <c r="F183" s="237"/>
      <c r="G183" s="237"/>
      <c r="H183" s="237"/>
      <c r="I183" s="237"/>
      <c r="J183" s="237"/>
      <c r="K183" s="237"/>
      <c r="L183" s="237"/>
      <c r="M183" s="275" t="s">
        <v>239</v>
      </c>
      <c r="N183" s="467">
        <v>30000</v>
      </c>
      <c r="O183" s="467"/>
      <c r="P183" s="467"/>
      <c r="Q183" s="480">
        <v>0</v>
      </c>
      <c r="R183" s="560"/>
      <c r="S183" s="526" t="s">
        <v>962</v>
      </c>
      <c r="T183" s="237"/>
      <c r="U183" s="601" t="s">
        <v>955</v>
      </c>
      <c r="V183" s="601" t="s">
        <v>956</v>
      </c>
    </row>
    <row r="184" spans="1:22" ht="130.5" customHeight="1">
      <c r="A184" s="465"/>
      <c r="B184" s="275" t="s">
        <v>27</v>
      </c>
      <c r="C184" s="466" t="s">
        <v>888</v>
      </c>
      <c r="D184" s="447" t="s">
        <v>18</v>
      </c>
      <c r="E184" s="356" t="s">
        <v>269</v>
      </c>
      <c r="F184" s="356" t="s">
        <v>350</v>
      </c>
      <c r="G184" s="356" t="s">
        <v>740</v>
      </c>
      <c r="H184" s="356" t="s">
        <v>741</v>
      </c>
      <c r="I184" s="356" t="s">
        <v>351</v>
      </c>
      <c r="J184" s="356" t="s">
        <v>742</v>
      </c>
      <c r="K184" s="469" t="s">
        <v>271</v>
      </c>
      <c r="L184" s="368"/>
      <c r="M184" s="275" t="s">
        <v>239</v>
      </c>
      <c r="N184" s="467">
        <v>9000</v>
      </c>
      <c r="O184" s="467"/>
      <c r="P184" s="467"/>
      <c r="Q184" s="480">
        <v>0</v>
      </c>
      <c r="R184" s="560" t="s">
        <v>964</v>
      </c>
      <c r="S184" s="526" t="s">
        <v>18</v>
      </c>
      <c r="T184" s="237"/>
      <c r="U184" s="603" t="s">
        <v>986</v>
      </c>
      <c r="V184" s="514"/>
    </row>
    <row r="185" spans="1:22" ht="162.75" customHeight="1">
      <c r="A185" s="465"/>
      <c r="B185" s="275" t="s">
        <v>39</v>
      </c>
      <c r="C185" s="466" t="s">
        <v>889</v>
      </c>
      <c r="D185" s="447" t="s">
        <v>18</v>
      </c>
      <c r="E185" s="368"/>
      <c r="F185" s="368"/>
      <c r="G185" s="368"/>
      <c r="H185" s="368"/>
      <c r="I185" s="368"/>
      <c r="J185" s="368"/>
      <c r="K185" s="368"/>
      <c r="L185" s="368"/>
      <c r="M185" s="275" t="s">
        <v>239</v>
      </c>
      <c r="N185" s="467">
        <v>5000</v>
      </c>
      <c r="O185" s="467"/>
      <c r="P185" s="467"/>
      <c r="Q185" s="480">
        <v>0</v>
      </c>
      <c r="R185" s="560"/>
      <c r="S185" s="526" t="s">
        <v>964</v>
      </c>
      <c r="T185" s="237"/>
      <c r="U185" s="602" t="s">
        <v>996</v>
      </c>
      <c r="V185" s="514"/>
    </row>
    <row r="186" spans="1:22" ht="69.75" customHeight="1">
      <c r="A186" s="468"/>
      <c r="B186" s="275" t="s">
        <v>27</v>
      </c>
      <c r="C186" s="466" t="s">
        <v>890</v>
      </c>
      <c r="D186" s="447" t="s">
        <v>18</v>
      </c>
      <c r="E186" s="362" t="s">
        <v>747</v>
      </c>
      <c r="F186" s="362" t="s">
        <v>748</v>
      </c>
      <c r="G186" s="362" t="s">
        <v>714</v>
      </c>
      <c r="H186" s="362" t="s">
        <v>715</v>
      </c>
      <c r="I186" s="362" t="s">
        <v>716</v>
      </c>
      <c r="J186" s="362" t="s">
        <v>717</v>
      </c>
      <c r="K186" s="368"/>
      <c r="L186" s="368"/>
      <c r="M186" s="275" t="s">
        <v>239</v>
      </c>
      <c r="N186" s="467">
        <v>20000</v>
      </c>
      <c r="O186" s="467"/>
      <c r="P186" s="467"/>
      <c r="Q186" s="480">
        <v>0</v>
      </c>
      <c r="R186" s="560"/>
      <c r="S186" s="526" t="s">
        <v>962</v>
      </c>
      <c r="T186" s="237"/>
      <c r="U186" s="514" t="s">
        <v>1057</v>
      </c>
      <c r="V186" s="514"/>
    </row>
    <row r="187" spans="1:22" ht="105.75" customHeight="1">
      <c r="A187" s="465"/>
      <c r="B187" s="275" t="s">
        <v>598</v>
      </c>
      <c r="C187" s="466" t="s">
        <v>891</v>
      </c>
      <c r="D187" s="447" t="s">
        <v>19</v>
      </c>
      <c r="E187" s="237"/>
      <c r="F187" s="237"/>
      <c r="G187" s="237"/>
      <c r="H187" s="237"/>
      <c r="I187" s="237"/>
      <c r="J187" s="237"/>
      <c r="K187" s="237"/>
      <c r="L187" s="237"/>
      <c r="M187" s="275" t="s">
        <v>239</v>
      </c>
      <c r="N187" s="467">
        <v>70000</v>
      </c>
      <c r="O187" s="467"/>
      <c r="P187" s="467"/>
      <c r="Q187" s="480">
        <v>0</v>
      </c>
      <c r="R187" s="560"/>
      <c r="S187" s="526" t="s">
        <v>964</v>
      </c>
      <c r="T187" s="237"/>
      <c r="U187" s="514" t="s">
        <v>991</v>
      </c>
      <c r="V187" s="514"/>
    </row>
    <row r="188" spans="1:22" ht="63" customHeight="1">
      <c r="A188" s="465"/>
      <c r="B188" s="275" t="s">
        <v>27</v>
      </c>
      <c r="C188" s="466" t="s">
        <v>892</v>
      </c>
      <c r="D188" s="447" t="s">
        <v>18</v>
      </c>
      <c r="E188" s="470" t="s">
        <v>743</v>
      </c>
      <c r="F188" s="470" t="s">
        <v>744</v>
      </c>
      <c r="G188" s="362" t="s">
        <v>745</v>
      </c>
      <c r="H188" s="362" t="s">
        <v>885</v>
      </c>
      <c r="I188" s="362" t="s">
        <v>746</v>
      </c>
      <c r="J188" s="362" t="s">
        <v>717</v>
      </c>
      <c r="K188" s="368"/>
      <c r="L188" s="368"/>
      <c r="M188" s="275" t="s">
        <v>239</v>
      </c>
      <c r="N188" s="467">
        <v>5000</v>
      </c>
      <c r="O188" s="467"/>
      <c r="P188" s="467"/>
      <c r="Q188" s="480">
        <v>0</v>
      </c>
      <c r="R188" s="560"/>
      <c r="S188" s="526" t="s">
        <v>962</v>
      </c>
      <c r="T188" s="237"/>
      <c r="U188" s="514" t="s">
        <v>1058</v>
      </c>
      <c r="V188" s="514"/>
    </row>
    <row r="189" spans="1:22" ht="69.75" customHeight="1">
      <c r="A189" s="465"/>
      <c r="B189" s="275" t="s">
        <v>263</v>
      </c>
      <c r="C189" s="466" t="s">
        <v>893</v>
      </c>
      <c r="D189" s="447" t="s">
        <v>18</v>
      </c>
      <c r="E189" s="368"/>
      <c r="F189" s="368"/>
      <c r="G189" s="368"/>
      <c r="H189" s="368"/>
      <c r="I189" s="368"/>
      <c r="J189" s="368"/>
      <c r="K189" s="368"/>
      <c r="L189" s="368"/>
      <c r="M189" s="275" t="s">
        <v>239</v>
      </c>
      <c r="N189" s="467">
        <v>480000</v>
      </c>
      <c r="O189" s="467"/>
      <c r="P189" s="467"/>
      <c r="Q189" s="480">
        <v>0</v>
      </c>
      <c r="R189" s="560">
        <f>25000+25000+25000</f>
        <v>75000</v>
      </c>
      <c r="S189" s="526">
        <f>60000+35000+47250</f>
        <v>142250</v>
      </c>
      <c r="T189" s="237"/>
      <c r="U189" s="601" t="s">
        <v>1082</v>
      </c>
      <c r="V189" s="601"/>
    </row>
    <row r="190" spans="1:22" ht="54" customHeight="1">
      <c r="A190" s="465"/>
      <c r="B190" s="275" t="s">
        <v>215</v>
      </c>
      <c r="C190" s="466" t="s">
        <v>894</v>
      </c>
      <c r="D190" s="447" t="s">
        <v>18</v>
      </c>
      <c r="E190" s="368"/>
      <c r="F190" s="368"/>
      <c r="G190" s="368"/>
      <c r="H190" s="368"/>
      <c r="I190" s="368"/>
      <c r="J190" s="368"/>
      <c r="K190" s="368"/>
      <c r="L190" s="368"/>
      <c r="M190" s="275" t="s">
        <v>239</v>
      </c>
      <c r="N190" s="467">
        <v>50000</v>
      </c>
      <c r="O190" s="467"/>
      <c r="P190" s="467"/>
      <c r="Q190" s="480">
        <v>0</v>
      </c>
      <c r="R190" s="560"/>
      <c r="S190" s="526" t="s">
        <v>962</v>
      </c>
      <c r="T190" s="237"/>
      <c r="U190" s="514" t="s">
        <v>908</v>
      </c>
      <c r="V190" s="514" t="s">
        <v>933</v>
      </c>
    </row>
    <row r="191" spans="1:22" ht="97.5" customHeight="1">
      <c r="A191" s="465"/>
      <c r="B191" s="275" t="s">
        <v>263</v>
      </c>
      <c r="C191" s="466" t="s">
        <v>895</v>
      </c>
      <c r="D191" s="447" t="s">
        <v>19</v>
      </c>
      <c r="E191" s="237"/>
      <c r="F191" s="237"/>
      <c r="G191" s="237"/>
      <c r="H191" s="237"/>
      <c r="I191" s="237"/>
      <c r="J191" s="237"/>
      <c r="K191" s="237"/>
      <c r="L191" s="237"/>
      <c r="M191" s="275" t="s">
        <v>239</v>
      </c>
      <c r="N191" s="467">
        <v>60000</v>
      </c>
      <c r="O191" s="467"/>
      <c r="P191" s="467"/>
      <c r="Q191" s="480">
        <v>0</v>
      </c>
      <c r="R191" s="560"/>
      <c r="S191" s="526" t="s">
        <v>962</v>
      </c>
      <c r="T191" s="237"/>
      <c r="U191" s="601" t="s">
        <v>1059</v>
      </c>
      <c r="V191" s="601" t="s">
        <v>1060</v>
      </c>
    </row>
    <row r="192" spans="1:22" ht="84" customHeight="1" thickBot="1">
      <c r="A192" s="465"/>
      <c r="B192" s="276" t="s">
        <v>263</v>
      </c>
      <c r="C192" s="492" t="s">
        <v>896</v>
      </c>
      <c r="D192" s="493" t="s">
        <v>18</v>
      </c>
      <c r="E192" s="248"/>
      <c r="F192" s="248"/>
      <c r="G192" s="248"/>
      <c r="H192" s="248"/>
      <c r="I192" s="248"/>
      <c r="J192" s="248"/>
      <c r="K192" s="248"/>
      <c r="L192" s="248"/>
      <c r="M192" s="276" t="s">
        <v>239</v>
      </c>
      <c r="N192" s="494">
        <v>840000</v>
      </c>
      <c r="O192" s="494"/>
      <c r="P192" s="494"/>
      <c r="Q192" s="481">
        <v>0</v>
      </c>
      <c r="R192" s="563"/>
      <c r="S192" s="526" t="s">
        <v>962</v>
      </c>
      <c r="T192" s="248"/>
      <c r="U192" s="604" t="s">
        <v>369</v>
      </c>
      <c r="V192" s="604" t="s">
        <v>1061</v>
      </c>
    </row>
    <row r="193" spans="1:22" ht="100.5" customHeight="1" thickBot="1">
      <c r="A193" s="280">
        <v>9</v>
      </c>
      <c r="B193" s="281" t="s">
        <v>598</v>
      </c>
      <c r="C193" s="282" t="s">
        <v>496</v>
      </c>
      <c r="D193" s="313" t="s">
        <v>603</v>
      </c>
      <c r="E193" s="359" t="s">
        <v>853</v>
      </c>
      <c r="F193" s="359" t="s">
        <v>854</v>
      </c>
      <c r="G193" s="359" t="s">
        <v>857</v>
      </c>
      <c r="H193" s="474" t="s">
        <v>855</v>
      </c>
      <c r="I193" s="474" t="s">
        <v>855</v>
      </c>
      <c r="J193" s="341" t="s">
        <v>856</v>
      </c>
      <c r="K193" s="358"/>
      <c r="L193" s="358"/>
      <c r="M193" s="287" t="s">
        <v>600</v>
      </c>
      <c r="N193" s="284">
        <v>159800</v>
      </c>
      <c r="O193" s="284">
        <v>170200</v>
      </c>
      <c r="P193" s="284">
        <f t="shared" ref="P193:P206" si="7">N193+O193</f>
        <v>330000</v>
      </c>
      <c r="Q193" s="548">
        <v>159800</v>
      </c>
      <c r="R193" s="570"/>
      <c r="S193" s="530">
        <v>170200</v>
      </c>
      <c r="T193" s="283"/>
      <c r="U193" s="505" t="s">
        <v>927</v>
      </c>
      <c r="V193" s="284" t="s">
        <v>992</v>
      </c>
    </row>
    <row r="194" spans="1:22" ht="113.25" customHeight="1" thickBot="1">
      <c r="A194" s="280">
        <v>10</v>
      </c>
      <c r="B194" s="281" t="s">
        <v>598</v>
      </c>
      <c r="C194" s="282" t="s">
        <v>497</v>
      </c>
      <c r="D194" s="313" t="s">
        <v>604</v>
      </c>
      <c r="E194" s="359" t="s">
        <v>858</v>
      </c>
      <c r="F194" s="359" t="s">
        <v>861</v>
      </c>
      <c r="G194" s="359" t="s">
        <v>857</v>
      </c>
      <c r="H194" s="474" t="s">
        <v>855</v>
      </c>
      <c r="I194" s="474" t="s">
        <v>855</v>
      </c>
      <c r="J194" s="341" t="s">
        <v>856</v>
      </c>
      <c r="K194" s="358"/>
      <c r="L194" s="358"/>
      <c r="M194" s="287" t="s">
        <v>600</v>
      </c>
      <c r="N194" s="284">
        <v>159900</v>
      </c>
      <c r="O194" s="284">
        <v>170100</v>
      </c>
      <c r="P194" s="284">
        <f t="shared" si="7"/>
        <v>330000</v>
      </c>
      <c r="Q194" s="548">
        <v>159900</v>
      </c>
      <c r="R194" s="570"/>
      <c r="S194" s="530">
        <v>170100</v>
      </c>
      <c r="T194" s="283"/>
      <c r="U194" s="505" t="s">
        <v>928</v>
      </c>
      <c r="V194" s="284" t="s">
        <v>993</v>
      </c>
    </row>
    <row r="195" spans="1:22" s="315" customFormat="1" ht="113.25" customHeight="1" thickBot="1">
      <c r="A195" s="330">
        <v>11</v>
      </c>
      <c r="B195" s="331" t="s">
        <v>598</v>
      </c>
      <c r="C195" s="332" t="s">
        <v>498</v>
      </c>
      <c r="D195" s="314" t="s">
        <v>605</v>
      </c>
      <c r="E195" s="472" t="s">
        <v>859</v>
      </c>
      <c r="F195" s="472" t="s">
        <v>860</v>
      </c>
      <c r="G195" s="472" t="s">
        <v>857</v>
      </c>
      <c r="H195" s="473" t="s">
        <v>855</v>
      </c>
      <c r="I195" s="473" t="s">
        <v>855</v>
      </c>
      <c r="J195" s="471" t="s">
        <v>856</v>
      </c>
      <c r="K195" s="371"/>
      <c r="L195" s="371"/>
      <c r="M195" s="299" t="s">
        <v>600</v>
      </c>
      <c r="N195" s="491">
        <v>93800</v>
      </c>
      <c r="O195" s="491">
        <v>99800</v>
      </c>
      <c r="P195" s="491">
        <f t="shared" si="7"/>
        <v>193600</v>
      </c>
      <c r="Q195" s="495">
        <v>93800</v>
      </c>
      <c r="R195" s="570"/>
      <c r="S195" s="530">
        <v>99800</v>
      </c>
      <c r="T195" s="283"/>
      <c r="U195" s="505" t="s">
        <v>929</v>
      </c>
      <c r="V195" s="284" t="s">
        <v>994</v>
      </c>
    </row>
    <row r="196" spans="1:22" ht="118.5" customHeight="1" thickBot="1">
      <c r="A196" s="280">
        <v>12</v>
      </c>
      <c r="B196" s="281" t="s">
        <v>598</v>
      </c>
      <c r="C196" s="282" t="s">
        <v>499</v>
      </c>
      <c r="D196" s="314" t="s">
        <v>606</v>
      </c>
      <c r="E196" s="383" t="s">
        <v>862</v>
      </c>
      <c r="F196" s="383" t="s">
        <v>863</v>
      </c>
      <c r="G196" s="383" t="s">
        <v>857</v>
      </c>
      <c r="H196" s="385" t="s">
        <v>855</v>
      </c>
      <c r="I196" s="385" t="s">
        <v>855</v>
      </c>
      <c r="J196" s="471" t="s">
        <v>856</v>
      </c>
      <c r="K196" s="371"/>
      <c r="L196" s="358"/>
      <c r="M196" s="287" t="s">
        <v>600</v>
      </c>
      <c r="N196" s="284">
        <v>121700</v>
      </c>
      <c r="O196" s="284">
        <v>228100</v>
      </c>
      <c r="P196" s="284">
        <f t="shared" si="7"/>
        <v>349800</v>
      </c>
      <c r="Q196" s="548">
        <v>121700</v>
      </c>
      <c r="R196" s="570"/>
      <c r="S196" s="530">
        <v>228100</v>
      </c>
      <c r="T196" s="283"/>
      <c r="U196" s="515" t="s">
        <v>957</v>
      </c>
      <c r="V196" s="540" t="s">
        <v>995</v>
      </c>
    </row>
    <row r="197" spans="1:22" ht="162.75" customHeight="1" thickBot="1">
      <c r="A197" s="280">
        <v>13</v>
      </c>
      <c r="B197" s="339" t="s">
        <v>24</v>
      </c>
      <c r="C197" s="282" t="s">
        <v>500</v>
      </c>
      <c r="D197" s="340" t="s">
        <v>611</v>
      </c>
      <c r="E197" s="341" t="s">
        <v>752</v>
      </c>
      <c r="F197" s="341" t="s">
        <v>753</v>
      </c>
      <c r="G197" s="476" t="s">
        <v>806</v>
      </c>
      <c r="H197" s="341" t="s">
        <v>805</v>
      </c>
      <c r="I197" s="341" t="s">
        <v>804</v>
      </c>
      <c r="J197" s="341" t="s">
        <v>856</v>
      </c>
      <c r="K197" s="341"/>
      <c r="L197" s="341"/>
      <c r="M197" s="342" t="s">
        <v>600</v>
      </c>
      <c r="N197" s="284">
        <f>80000/2</f>
        <v>40000</v>
      </c>
      <c r="O197" s="284">
        <v>40000</v>
      </c>
      <c r="P197" s="284">
        <f t="shared" si="7"/>
        <v>80000</v>
      </c>
      <c r="Q197" s="495">
        <v>80000</v>
      </c>
      <c r="R197" s="570"/>
      <c r="S197" s="530">
        <v>80000</v>
      </c>
      <c r="T197" s="283"/>
      <c r="U197" s="573" t="s">
        <v>1029</v>
      </c>
      <c r="V197" s="573" t="s">
        <v>18</v>
      </c>
    </row>
    <row r="198" spans="1:22" ht="116.25" customHeight="1" thickBot="1">
      <c r="A198" s="280">
        <v>14</v>
      </c>
      <c r="B198" s="281" t="s">
        <v>39</v>
      </c>
      <c r="C198" s="282" t="s">
        <v>501</v>
      </c>
      <c r="D198" s="313" t="s">
        <v>612</v>
      </c>
      <c r="E198" s="355" t="s">
        <v>683</v>
      </c>
      <c r="F198" s="355" t="s">
        <v>684</v>
      </c>
      <c r="G198" s="355" t="s">
        <v>685</v>
      </c>
      <c r="H198" s="355" t="s">
        <v>686</v>
      </c>
      <c r="I198" s="355" t="s">
        <v>687</v>
      </c>
      <c r="J198" s="359" t="s">
        <v>29</v>
      </c>
      <c r="K198" s="358"/>
      <c r="L198" s="358"/>
      <c r="M198" s="287" t="s">
        <v>600</v>
      </c>
      <c r="N198" s="284">
        <f>135000/2</f>
        <v>67500</v>
      </c>
      <c r="O198" s="284">
        <v>67500</v>
      </c>
      <c r="P198" s="284">
        <f t="shared" si="7"/>
        <v>135000</v>
      </c>
      <c r="Q198" s="495">
        <v>0</v>
      </c>
      <c r="R198" s="570">
        <v>67500</v>
      </c>
      <c r="S198" s="530">
        <v>67500</v>
      </c>
      <c r="T198" s="283"/>
      <c r="U198" s="605" t="s">
        <v>997</v>
      </c>
      <c r="V198" s="342"/>
    </row>
    <row r="199" spans="1:22" ht="209.25" customHeight="1" thickBot="1">
      <c r="A199" s="280">
        <v>15</v>
      </c>
      <c r="B199" s="281" t="s">
        <v>39</v>
      </c>
      <c r="C199" s="282" t="s">
        <v>502</v>
      </c>
      <c r="D199" s="313" t="s">
        <v>613</v>
      </c>
      <c r="E199" s="355" t="s">
        <v>688</v>
      </c>
      <c r="F199" s="355" t="s">
        <v>689</v>
      </c>
      <c r="G199" s="355" t="s">
        <v>690</v>
      </c>
      <c r="H199" s="355" t="s">
        <v>691</v>
      </c>
      <c r="I199" s="355" t="s">
        <v>692</v>
      </c>
      <c r="J199" s="359" t="s">
        <v>29</v>
      </c>
      <c r="K199" s="358"/>
      <c r="L199" s="358"/>
      <c r="M199" s="287" t="s">
        <v>600</v>
      </c>
      <c r="N199" s="284">
        <f>142000/2</f>
        <v>71000</v>
      </c>
      <c r="O199" s="284">
        <v>71000</v>
      </c>
      <c r="P199" s="284">
        <f t="shared" si="7"/>
        <v>142000</v>
      </c>
      <c r="Q199" s="495">
        <v>71000</v>
      </c>
      <c r="R199" s="495">
        <v>71000</v>
      </c>
      <c r="S199" s="530">
        <v>71000</v>
      </c>
      <c r="T199" s="283"/>
      <c r="U199" s="606" t="s">
        <v>998</v>
      </c>
      <c r="V199" s="342"/>
    </row>
    <row r="200" spans="1:22" ht="263.25" customHeight="1" thickBot="1">
      <c r="A200" s="280">
        <v>16</v>
      </c>
      <c r="B200" s="281" t="s">
        <v>39</v>
      </c>
      <c r="C200" s="282" t="s">
        <v>503</v>
      </c>
      <c r="D200" s="313" t="s">
        <v>614</v>
      </c>
      <c r="E200" s="355" t="s">
        <v>693</v>
      </c>
      <c r="F200" s="355" t="s">
        <v>694</v>
      </c>
      <c r="G200" s="355" t="s">
        <v>690</v>
      </c>
      <c r="H200" s="355" t="s">
        <v>695</v>
      </c>
      <c r="I200" s="355" t="s">
        <v>692</v>
      </c>
      <c r="J200" s="359" t="s">
        <v>29</v>
      </c>
      <c r="K200" s="358"/>
      <c r="L200" s="358"/>
      <c r="M200" s="287" t="s">
        <v>600</v>
      </c>
      <c r="N200" s="284">
        <f>89000/2</f>
        <v>44500</v>
      </c>
      <c r="O200" s="284">
        <v>44500</v>
      </c>
      <c r="P200" s="284">
        <f t="shared" si="7"/>
        <v>89000</v>
      </c>
      <c r="Q200" s="495">
        <v>44500</v>
      </c>
      <c r="R200" s="495">
        <v>44500</v>
      </c>
      <c r="S200" s="530">
        <v>44500</v>
      </c>
      <c r="T200" s="283"/>
      <c r="U200" s="606" t="s">
        <v>1000</v>
      </c>
      <c r="V200" s="342"/>
    </row>
    <row r="201" spans="1:22" ht="141" customHeight="1" thickBot="1">
      <c r="A201" s="280">
        <v>17</v>
      </c>
      <c r="B201" s="281" t="s">
        <v>42</v>
      </c>
      <c r="C201" s="332" t="s">
        <v>504</v>
      </c>
      <c r="D201" s="314" t="s">
        <v>615</v>
      </c>
      <c r="E201" s="496" t="s">
        <v>790</v>
      </c>
      <c r="F201" s="496" t="s">
        <v>791</v>
      </c>
      <c r="G201" s="496" t="s">
        <v>792</v>
      </c>
      <c r="H201" s="496" t="s">
        <v>338</v>
      </c>
      <c r="I201" s="496" t="s">
        <v>238</v>
      </c>
      <c r="J201" s="497" t="s">
        <v>793</v>
      </c>
      <c r="K201" s="371"/>
      <c r="L201" s="371"/>
      <c r="M201" s="299" t="s">
        <v>600</v>
      </c>
      <c r="N201" s="284">
        <f>139000/2</f>
        <v>69500</v>
      </c>
      <c r="O201" s="284">
        <v>69500</v>
      </c>
      <c r="P201" s="284">
        <f t="shared" si="7"/>
        <v>139000</v>
      </c>
      <c r="Q201" s="495">
        <v>69500</v>
      </c>
      <c r="R201" s="570"/>
      <c r="S201" s="530">
        <v>139000</v>
      </c>
      <c r="T201" s="283"/>
      <c r="U201" s="607" t="s">
        <v>999</v>
      </c>
      <c r="V201" s="514" t="s">
        <v>923</v>
      </c>
    </row>
    <row r="202" spans="1:22" ht="120.75" customHeight="1" thickBot="1">
      <c r="A202" s="280">
        <v>18</v>
      </c>
      <c r="B202" s="281" t="s">
        <v>24</v>
      </c>
      <c r="C202" s="282" t="s">
        <v>213</v>
      </c>
      <c r="D202" s="313" t="s">
        <v>616</v>
      </c>
      <c r="E202" s="343" t="s">
        <v>789</v>
      </c>
      <c r="F202" s="343" t="s">
        <v>754</v>
      </c>
      <c r="G202" s="343" t="s">
        <v>755</v>
      </c>
      <c r="H202" s="354"/>
      <c r="I202" s="354"/>
      <c r="J202" s="341" t="s">
        <v>856</v>
      </c>
      <c r="K202" s="354"/>
      <c r="L202" s="354"/>
      <c r="M202" s="287" t="s">
        <v>600</v>
      </c>
      <c r="N202" s="284">
        <f>267200/2</f>
        <v>133600</v>
      </c>
      <c r="O202" s="284">
        <v>133600</v>
      </c>
      <c r="P202" s="284">
        <f t="shared" si="7"/>
        <v>267200</v>
      </c>
      <c r="Q202" s="495" t="s">
        <v>899</v>
      </c>
      <c r="R202" s="570"/>
      <c r="S202" s="530">
        <v>133600</v>
      </c>
      <c r="T202" s="283"/>
      <c r="U202" s="573" t="s">
        <v>988</v>
      </c>
      <c r="V202" s="513" t="s">
        <v>18</v>
      </c>
    </row>
    <row r="203" spans="1:22" ht="67.5" customHeight="1" thickBot="1">
      <c r="A203" s="280">
        <v>19</v>
      </c>
      <c r="B203" s="281" t="s">
        <v>215</v>
      </c>
      <c r="C203" s="282" t="s">
        <v>505</v>
      </c>
      <c r="D203" s="313" t="s">
        <v>607</v>
      </c>
      <c r="E203" s="355" t="s">
        <v>799</v>
      </c>
      <c r="F203" s="355" t="s">
        <v>800</v>
      </c>
      <c r="G203" s="355" t="s">
        <v>801</v>
      </c>
      <c r="H203" s="355" t="s">
        <v>802</v>
      </c>
      <c r="I203" s="355" t="s">
        <v>803</v>
      </c>
      <c r="J203" s="359" t="s">
        <v>767</v>
      </c>
      <c r="K203" s="358"/>
      <c r="L203" s="358"/>
      <c r="M203" s="287" t="s">
        <v>600</v>
      </c>
      <c r="N203" s="284">
        <v>43800</v>
      </c>
      <c r="O203" s="284">
        <v>43700</v>
      </c>
      <c r="P203" s="284">
        <f t="shared" si="7"/>
        <v>87500</v>
      </c>
      <c r="Q203" s="495">
        <v>43750</v>
      </c>
      <c r="R203" s="495">
        <v>43750</v>
      </c>
      <c r="S203" s="525">
        <v>43750</v>
      </c>
      <c r="T203" s="283"/>
      <c r="U203" s="513" t="s">
        <v>1062</v>
      </c>
      <c r="V203" s="342"/>
    </row>
    <row r="204" spans="1:22" ht="67.5" customHeight="1" thickBot="1">
      <c r="A204" s="280">
        <v>20</v>
      </c>
      <c r="B204" s="281" t="s">
        <v>215</v>
      </c>
      <c r="C204" s="282" t="s">
        <v>506</v>
      </c>
      <c r="D204" s="313" t="s">
        <v>608</v>
      </c>
      <c r="E204" s="355" t="s">
        <v>794</v>
      </c>
      <c r="F204" s="355" t="s">
        <v>795</v>
      </c>
      <c r="G204" s="355" t="s">
        <v>796</v>
      </c>
      <c r="H204" s="355" t="s">
        <v>368</v>
      </c>
      <c r="I204" s="355" t="s">
        <v>797</v>
      </c>
      <c r="J204" s="359" t="s">
        <v>767</v>
      </c>
      <c r="K204" s="358"/>
      <c r="L204" s="358"/>
      <c r="M204" s="287" t="s">
        <v>600</v>
      </c>
      <c r="N204" s="284">
        <f>87000/2</f>
        <v>43500</v>
      </c>
      <c r="O204" s="284">
        <v>43500</v>
      </c>
      <c r="P204" s="284">
        <f t="shared" si="7"/>
        <v>87000</v>
      </c>
      <c r="Q204" s="495">
        <v>43500</v>
      </c>
      <c r="R204" s="570">
        <v>43500</v>
      </c>
      <c r="S204" s="530">
        <v>3500</v>
      </c>
      <c r="T204" s="283"/>
      <c r="U204" s="513" t="s">
        <v>1062</v>
      </c>
      <c r="V204" s="342"/>
    </row>
    <row r="205" spans="1:22" ht="116.25" customHeight="1" thickBot="1">
      <c r="A205" s="280">
        <v>21</v>
      </c>
      <c r="B205" s="281" t="s">
        <v>39</v>
      </c>
      <c r="C205" s="282" t="s">
        <v>507</v>
      </c>
      <c r="D205" s="313" t="s">
        <v>609</v>
      </c>
      <c r="E205" s="355" t="s">
        <v>696</v>
      </c>
      <c r="F205" s="360" t="s">
        <v>697</v>
      </c>
      <c r="G205" s="355" t="s">
        <v>698</v>
      </c>
      <c r="H205" s="355" t="s">
        <v>699</v>
      </c>
      <c r="I205" s="355" t="s">
        <v>700</v>
      </c>
      <c r="J205" s="359" t="s">
        <v>798</v>
      </c>
      <c r="K205" s="358"/>
      <c r="L205" s="358"/>
      <c r="M205" s="287" t="s">
        <v>600</v>
      </c>
      <c r="N205" s="284">
        <f>20000/2</f>
        <v>10000</v>
      </c>
      <c r="O205" s="284">
        <v>10000</v>
      </c>
      <c r="P205" s="284">
        <f t="shared" si="7"/>
        <v>20000</v>
      </c>
      <c r="Q205" s="495" t="s">
        <v>898</v>
      </c>
      <c r="R205" s="570"/>
      <c r="S205" s="530">
        <v>20000</v>
      </c>
      <c r="T205" s="283"/>
      <c r="U205" s="513" t="s">
        <v>1001</v>
      </c>
      <c r="V205" s="608" t="s">
        <v>944</v>
      </c>
    </row>
    <row r="206" spans="1:22" ht="177.75" customHeight="1" thickBot="1">
      <c r="A206" s="330">
        <v>22</v>
      </c>
      <c r="B206" s="331" t="s">
        <v>39</v>
      </c>
      <c r="C206" s="282" t="s">
        <v>508</v>
      </c>
      <c r="D206" s="313" t="s">
        <v>610</v>
      </c>
      <c r="E206" s="355" t="s">
        <v>701</v>
      </c>
      <c r="F206" s="355" t="s">
        <v>702</v>
      </c>
      <c r="G206" s="355" t="s">
        <v>703</v>
      </c>
      <c r="H206" s="355" t="s">
        <v>704</v>
      </c>
      <c r="I206" s="355" t="s">
        <v>705</v>
      </c>
      <c r="J206" s="359" t="s">
        <v>29</v>
      </c>
      <c r="K206" s="358"/>
      <c r="L206" s="358"/>
      <c r="M206" s="287" t="s">
        <v>600</v>
      </c>
      <c r="N206" s="502">
        <f>113100/2</f>
        <v>56550</v>
      </c>
      <c r="O206" s="502">
        <v>56550</v>
      </c>
      <c r="P206" s="502">
        <f t="shared" si="7"/>
        <v>113100</v>
      </c>
      <c r="Q206" s="548">
        <v>113100</v>
      </c>
      <c r="R206" s="570">
        <v>76250</v>
      </c>
      <c r="S206" s="530">
        <v>36850</v>
      </c>
      <c r="T206" s="283"/>
      <c r="U206" s="513" t="s">
        <v>1063</v>
      </c>
      <c r="V206" s="608" t="s">
        <v>944</v>
      </c>
    </row>
    <row r="207" spans="1:22" ht="84.75" customHeight="1" thickBot="1">
      <c r="A207" s="330">
        <v>23</v>
      </c>
      <c r="B207" s="331" t="s">
        <v>56</v>
      </c>
      <c r="C207" s="332" t="s">
        <v>886</v>
      </c>
      <c r="D207" s="498" t="s">
        <v>18</v>
      </c>
      <c r="E207" s="499" t="s">
        <v>18</v>
      </c>
      <c r="F207" s="499" t="s">
        <v>18</v>
      </c>
      <c r="G207" s="499" t="s">
        <v>18</v>
      </c>
      <c r="H207" s="499" t="s">
        <v>18</v>
      </c>
      <c r="I207" s="499" t="s">
        <v>18</v>
      </c>
      <c r="J207" s="500" t="s">
        <v>18</v>
      </c>
      <c r="K207" s="371"/>
      <c r="L207" s="371"/>
      <c r="M207" s="299" t="s">
        <v>887</v>
      </c>
      <c r="N207" s="333">
        <v>1956000</v>
      </c>
      <c r="O207" s="333"/>
      <c r="P207" s="333"/>
      <c r="Q207" s="501" t="s">
        <v>272</v>
      </c>
      <c r="R207" s="571"/>
      <c r="S207" s="531" t="s">
        <v>966</v>
      </c>
      <c r="T207" s="325"/>
      <c r="U207" s="512" t="s">
        <v>945</v>
      </c>
      <c r="V207" s="592" t="s">
        <v>1064</v>
      </c>
    </row>
    <row r="208" spans="1:22" ht="18.75" customHeight="1">
      <c r="A208" s="238"/>
      <c r="C208" s="239"/>
      <c r="D208" s="240"/>
      <c r="N208" s="241"/>
      <c r="O208" s="241"/>
      <c r="P208" s="241"/>
      <c r="Q208" s="479"/>
      <c r="U208" s="216"/>
      <c r="V208" s="216"/>
    </row>
    <row r="209" spans="1:22">
      <c r="A209" s="238"/>
      <c r="C209" s="239"/>
      <c r="D209" s="240"/>
      <c r="N209" s="241"/>
      <c r="O209" s="241"/>
      <c r="P209" s="241"/>
      <c r="Q209" s="479"/>
      <c r="U209" s="216"/>
      <c r="V209" s="216"/>
    </row>
    <row r="210" spans="1:22">
      <c r="A210" s="238"/>
      <c r="C210" s="239"/>
      <c r="D210" s="240"/>
      <c r="N210" s="241"/>
      <c r="O210" s="241"/>
      <c r="P210" s="241"/>
      <c r="Q210" s="479"/>
      <c r="U210" s="216"/>
      <c r="V210" s="216"/>
    </row>
    <row r="211" spans="1:22">
      <c r="A211" s="238"/>
      <c r="C211" s="239"/>
      <c r="D211" s="240"/>
      <c r="N211" s="241"/>
      <c r="O211" s="241"/>
      <c r="P211" s="241"/>
      <c r="Q211" s="479"/>
      <c r="U211" s="216"/>
      <c r="V211" s="216"/>
    </row>
    <row r="212" spans="1:22">
      <c r="A212" s="238"/>
      <c r="C212" s="239"/>
      <c r="D212" s="240"/>
      <c r="N212" s="241"/>
      <c r="O212" s="241"/>
      <c r="P212" s="241"/>
      <c r="Q212" s="479"/>
      <c r="U212" s="216"/>
      <c r="V212" s="216"/>
    </row>
    <row r="213" spans="1:22">
      <c r="A213" s="238"/>
      <c r="C213" s="239"/>
      <c r="D213" s="240"/>
      <c r="N213" s="241"/>
      <c r="O213" s="241"/>
      <c r="P213" s="241"/>
      <c r="Q213" s="479"/>
      <c r="U213" s="216"/>
      <c r="V213" s="216"/>
    </row>
    <row r="214" spans="1:22">
      <c r="A214" s="238"/>
      <c r="C214" s="239"/>
      <c r="D214" s="240"/>
      <c r="N214" s="241"/>
      <c r="O214" s="241"/>
      <c r="P214" s="241"/>
      <c r="Q214" s="479"/>
      <c r="U214" s="216"/>
      <c r="V214" s="216"/>
    </row>
    <row r="215" spans="1:22">
      <c r="A215" s="238"/>
      <c r="C215" s="239"/>
      <c r="D215" s="240"/>
      <c r="N215" s="241"/>
      <c r="O215" s="241"/>
      <c r="P215" s="241"/>
      <c r="Q215" s="479"/>
      <c r="U215" s="216"/>
      <c r="V215" s="216"/>
    </row>
    <row r="216" spans="1:22">
      <c r="A216" s="238"/>
      <c r="C216" s="239"/>
      <c r="D216" s="240"/>
      <c r="N216" s="241"/>
      <c r="O216" s="241"/>
      <c r="P216" s="241"/>
      <c r="Q216" s="479"/>
      <c r="U216" s="216"/>
      <c r="V216" s="216"/>
    </row>
    <row r="217" spans="1:22">
      <c r="A217" s="238"/>
      <c r="C217" s="239"/>
      <c r="D217" s="240"/>
      <c r="N217" s="241"/>
      <c r="O217" s="241"/>
      <c r="P217" s="241"/>
      <c r="Q217" s="479"/>
      <c r="U217" s="216"/>
      <c r="V217" s="216"/>
    </row>
    <row r="218" spans="1:22">
      <c r="A218" s="238"/>
      <c r="C218" s="239"/>
      <c r="D218" s="240"/>
      <c r="N218" s="241"/>
      <c r="O218" s="241"/>
      <c r="P218" s="241"/>
      <c r="Q218" s="479"/>
      <c r="U218" s="216"/>
      <c r="V218" s="216"/>
    </row>
    <row r="219" spans="1:22">
      <c r="A219" s="238"/>
      <c r="C219" s="239"/>
      <c r="D219" s="240"/>
      <c r="N219" s="241"/>
      <c r="O219" s="241"/>
      <c r="P219" s="241"/>
      <c r="Q219" s="479"/>
      <c r="U219" s="216"/>
      <c r="V219" s="216"/>
    </row>
    <row r="220" spans="1:22">
      <c r="A220" s="238"/>
      <c r="C220" s="239"/>
      <c r="D220" s="240"/>
      <c r="N220" s="241"/>
      <c r="O220" s="241"/>
      <c r="P220" s="241"/>
      <c r="Q220" s="479"/>
      <c r="U220" s="216"/>
      <c r="V220" s="216"/>
    </row>
    <row r="221" spans="1:22">
      <c r="A221" s="238"/>
      <c r="C221" s="239"/>
      <c r="D221" s="240"/>
      <c r="N221" s="241"/>
      <c r="O221" s="241"/>
      <c r="P221" s="241"/>
      <c r="Q221" s="479"/>
      <c r="U221" s="216"/>
      <c r="V221" s="216"/>
    </row>
    <row r="222" spans="1:22">
      <c r="A222" s="238"/>
      <c r="C222" s="239"/>
      <c r="D222" s="240"/>
      <c r="N222" s="241"/>
      <c r="O222" s="241"/>
      <c r="P222" s="241"/>
      <c r="Q222" s="479"/>
      <c r="U222" s="216"/>
      <c r="V222" s="216"/>
    </row>
    <row r="223" spans="1:22">
      <c r="A223" s="238"/>
      <c r="C223" s="239"/>
      <c r="D223" s="240"/>
      <c r="N223" s="241"/>
      <c r="O223" s="241"/>
      <c r="P223" s="241"/>
      <c r="Q223" s="479"/>
      <c r="U223" s="216"/>
      <c r="V223" s="216"/>
    </row>
    <row r="224" spans="1:22">
      <c r="A224" s="238"/>
      <c r="C224" s="239"/>
      <c r="D224" s="240"/>
      <c r="N224" s="241"/>
      <c r="O224" s="241"/>
      <c r="P224" s="241"/>
      <c r="Q224" s="479"/>
      <c r="U224" s="216"/>
      <c r="V224" s="216"/>
    </row>
    <row r="225" spans="1:22">
      <c r="A225" s="238"/>
      <c r="C225" s="239"/>
      <c r="D225" s="240"/>
      <c r="N225" s="241"/>
      <c r="O225" s="241"/>
      <c r="P225" s="241"/>
      <c r="Q225" s="479"/>
      <c r="U225" s="216"/>
      <c r="V225" s="216"/>
    </row>
    <row r="226" spans="1:22">
      <c r="A226" s="238"/>
      <c r="C226" s="239"/>
      <c r="D226" s="240"/>
      <c r="N226" s="241"/>
      <c r="O226" s="241"/>
      <c r="P226" s="241"/>
      <c r="Q226" s="479"/>
      <c r="U226" s="216"/>
      <c r="V226" s="216"/>
    </row>
    <row r="227" spans="1:22">
      <c r="A227" s="238"/>
      <c r="C227" s="239"/>
      <c r="D227" s="240"/>
      <c r="N227" s="241"/>
      <c r="O227" s="241"/>
      <c r="P227" s="241"/>
      <c r="Q227" s="479"/>
      <c r="U227" s="216"/>
      <c r="V227" s="216"/>
    </row>
    <row r="228" spans="1:22">
      <c r="A228" s="238"/>
      <c r="C228" s="239"/>
      <c r="D228" s="240"/>
      <c r="N228" s="241"/>
      <c r="O228" s="241"/>
      <c r="P228" s="241"/>
      <c r="Q228" s="479"/>
      <c r="U228" s="216"/>
      <c r="V228" s="216"/>
    </row>
    <row r="229" spans="1:22">
      <c r="A229" s="238"/>
      <c r="C229" s="239"/>
      <c r="D229" s="240"/>
      <c r="N229" s="241"/>
      <c r="O229" s="241"/>
      <c r="P229" s="241"/>
      <c r="Q229" s="479"/>
      <c r="U229" s="216"/>
      <c r="V229" s="216"/>
    </row>
    <row r="230" spans="1:22">
      <c r="A230" s="238"/>
      <c r="C230" s="239"/>
      <c r="D230" s="240"/>
      <c r="N230" s="241"/>
      <c r="O230" s="241"/>
      <c r="P230" s="241"/>
      <c r="Q230" s="479"/>
      <c r="U230" s="216"/>
      <c r="V230" s="216"/>
    </row>
    <row r="231" spans="1:22">
      <c r="A231" s="238"/>
      <c r="C231" s="239"/>
      <c r="D231" s="240"/>
      <c r="N231" s="241"/>
      <c r="O231" s="241"/>
      <c r="P231" s="241"/>
      <c r="Q231" s="479"/>
      <c r="U231" s="216"/>
      <c r="V231" s="216"/>
    </row>
    <row r="232" spans="1:22">
      <c r="A232" s="238"/>
      <c r="C232" s="239"/>
      <c r="D232" s="240"/>
      <c r="N232" s="241"/>
      <c r="O232" s="241"/>
      <c r="P232" s="241"/>
      <c r="Q232" s="479"/>
      <c r="U232" s="216"/>
      <c r="V232" s="216"/>
    </row>
    <row r="233" spans="1:22">
      <c r="A233" s="238"/>
      <c r="C233" s="239"/>
      <c r="D233" s="240"/>
      <c r="N233" s="241"/>
      <c r="O233" s="241"/>
      <c r="P233" s="241"/>
      <c r="Q233" s="479"/>
      <c r="U233" s="216"/>
      <c r="V233" s="216"/>
    </row>
    <row r="234" spans="1:22">
      <c r="A234" s="238"/>
      <c r="C234" s="239"/>
      <c r="D234" s="240"/>
      <c r="N234" s="241"/>
      <c r="O234" s="241"/>
      <c r="P234" s="241"/>
      <c r="Q234" s="479"/>
      <c r="U234" s="216"/>
      <c r="V234" s="216"/>
    </row>
    <row r="235" spans="1:22">
      <c r="A235" s="238"/>
      <c r="C235" s="239"/>
      <c r="D235" s="240"/>
      <c r="N235" s="241"/>
      <c r="O235" s="241"/>
      <c r="P235" s="241"/>
      <c r="Q235" s="479"/>
      <c r="U235" s="216"/>
      <c r="V235" s="216"/>
    </row>
    <row r="236" spans="1:22" ht="29.25" customHeight="1">
      <c r="A236" s="238"/>
      <c r="C236" s="239"/>
      <c r="D236" s="240"/>
      <c r="N236" s="241"/>
      <c r="O236" s="241"/>
      <c r="P236" s="241"/>
      <c r="Q236" s="479"/>
      <c r="U236" s="216"/>
      <c r="V236" s="216"/>
    </row>
    <row r="237" spans="1:22" ht="23.25" customHeight="1">
      <c r="A237" s="238"/>
      <c r="C237" s="239"/>
      <c r="D237" s="240"/>
      <c r="N237" s="241"/>
      <c r="O237" s="241"/>
      <c r="P237" s="241"/>
      <c r="Q237" s="479"/>
      <c r="U237" s="216"/>
      <c r="V237" s="216"/>
    </row>
    <row r="238" spans="1:22" ht="105" customHeight="1">
      <c r="A238" s="238"/>
      <c r="C238" s="239"/>
      <c r="D238" s="240"/>
      <c r="N238" s="241"/>
      <c r="O238" s="241"/>
      <c r="P238" s="241"/>
      <c r="Q238" s="479"/>
      <c r="U238" s="216"/>
      <c r="V238" s="216"/>
    </row>
    <row r="239" spans="1:22" ht="126" customHeight="1">
      <c r="A239" s="238"/>
      <c r="C239" s="239"/>
      <c r="D239" s="240"/>
      <c r="N239" s="241"/>
      <c r="O239" s="241"/>
      <c r="P239" s="241"/>
      <c r="Q239" s="479"/>
      <c r="U239" s="216"/>
      <c r="V239" s="216"/>
    </row>
    <row r="240" spans="1:22" ht="42" customHeight="1">
      <c r="A240" s="238"/>
      <c r="C240" s="239"/>
      <c r="D240" s="240"/>
      <c r="N240" s="241"/>
      <c r="O240" s="241"/>
      <c r="P240" s="241"/>
      <c r="Q240" s="479"/>
      <c r="U240" s="216"/>
      <c r="V240" s="216"/>
    </row>
    <row r="241" spans="1:22" ht="42" customHeight="1">
      <c r="A241" s="238"/>
      <c r="C241" s="239"/>
      <c r="D241" s="240"/>
      <c r="N241" s="241"/>
      <c r="O241" s="241"/>
      <c r="P241" s="241"/>
      <c r="Q241" s="479"/>
      <c r="U241" s="216"/>
      <c r="V241" s="216"/>
    </row>
    <row r="242" spans="1:22" ht="42" customHeight="1">
      <c r="A242" s="238"/>
      <c r="C242" s="239"/>
      <c r="D242" s="240"/>
      <c r="N242" s="241"/>
      <c r="O242" s="241"/>
      <c r="P242" s="241"/>
      <c r="Q242" s="479"/>
      <c r="U242" s="216"/>
      <c r="V242" s="216"/>
    </row>
    <row r="243" spans="1:22" ht="105" customHeight="1">
      <c r="A243" s="238"/>
      <c r="C243" s="239"/>
      <c r="D243" s="240"/>
      <c r="N243" s="241"/>
      <c r="O243" s="241"/>
      <c r="P243" s="241"/>
      <c r="Q243" s="479"/>
      <c r="U243" s="216"/>
      <c r="V243" s="216"/>
    </row>
    <row r="244" spans="1:22">
      <c r="A244" s="238"/>
      <c r="C244" s="239"/>
      <c r="D244" s="240"/>
      <c r="N244" s="241"/>
      <c r="O244" s="241"/>
      <c r="P244" s="241"/>
      <c r="Q244" s="479"/>
      <c r="U244" s="216"/>
      <c r="V244" s="216"/>
    </row>
    <row r="245" spans="1:22" ht="88.5">
      <c r="A245" s="205">
        <v>23</v>
      </c>
      <c r="C245" s="192" t="s">
        <v>550</v>
      </c>
      <c r="D245" s="213"/>
      <c r="N245" s="203">
        <f>SUM(N246:N261)</f>
        <v>3950000</v>
      </c>
      <c r="O245" s="533"/>
      <c r="P245" s="533"/>
      <c r="U245" s="216"/>
      <c r="V245" s="216"/>
    </row>
    <row r="246" spans="1:22" ht="42">
      <c r="A246" s="193"/>
      <c r="C246" s="208" t="s">
        <v>480</v>
      </c>
      <c r="D246" s="214"/>
      <c r="N246" s="202">
        <v>500000</v>
      </c>
      <c r="O246" s="534"/>
      <c r="P246" s="534"/>
      <c r="U246" s="216"/>
      <c r="V246" s="216"/>
    </row>
    <row r="247" spans="1:22" ht="42">
      <c r="A247" s="193"/>
      <c r="C247" s="208" t="s">
        <v>481</v>
      </c>
      <c r="D247" s="214"/>
      <c r="N247" s="202">
        <v>100000</v>
      </c>
      <c r="O247" s="534"/>
      <c r="P247" s="534"/>
      <c r="U247" s="216"/>
      <c r="V247" s="216"/>
    </row>
    <row r="248" spans="1:22" ht="42">
      <c r="A248" s="193"/>
      <c r="C248" s="208" t="s">
        <v>482</v>
      </c>
      <c r="D248" s="214"/>
      <c r="N248" s="202">
        <v>1080000</v>
      </c>
      <c r="O248" s="534"/>
      <c r="P248" s="534"/>
      <c r="U248" s="216"/>
      <c r="V248" s="216"/>
    </row>
    <row r="249" spans="1:22" ht="84">
      <c r="A249" s="193"/>
      <c r="C249" s="208" t="s">
        <v>483</v>
      </c>
      <c r="D249" s="214"/>
      <c r="N249" s="202">
        <v>80000</v>
      </c>
      <c r="O249" s="534"/>
      <c r="P249" s="534"/>
      <c r="U249" s="216"/>
      <c r="V249" s="216"/>
    </row>
    <row r="250" spans="1:22" ht="42">
      <c r="A250" s="193"/>
      <c r="C250" s="208" t="s">
        <v>484</v>
      </c>
      <c r="D250" s="214"/>
      <c r="N250" s="202">
        <v>200000</v>
      </c>
      <c r="O250" s="534"/>
      <c r="P250" s="534"/>
      <c r="U250" s="216"/>
      <c r="V250" s="216"/>
    </row>
    <row r="251" spans="1:22" ht="63">
      <c r="A251" s="193"/>
      <c r="C251" s="208" t="s">
        <v>485</v>
      </c>
      <c r="D251" s="214"/>
      <c r="N251" s="202">
        <v>100000</v>
      </c>
      <c r="O251" s="534"/>
      <c r="P251" s="534"/>
      <c r="U251" s="216"/>
      <c r="V251" s="216"/>
    </row>
    <row r="252" spans="1:22" ht="42">
      <c r="A252" s="193"/>
      <c r="C252" s="208" t="s">
        <v>486</v>
      </c>
      <c r="D252" s="214"/>
      <c r="N252" s="202">
        <v>10000</v>
      </c>
      <c r="O252" s="534"/>
      <c r="P252" s="534"/>
      <c r="U252" s="216"/>
      <c r="V252" s="216"/>
    </row>
    <row r="253" spans="1:22" ht="189">
      <c r="A253" s="193"/>
      <c r="C253" s="208" t="s">
        <v>487</v>
      </c>
      <c r="D253" s="214"/>
      <c r="N253" s="202" t="s">
        <v>509</v>
      </c>
      <c r="O253" s="534"/>
      <c r="P253" s="534"/>
      <c r="U253" s="216"/>
      <c r="V253" s="216"/>
    </row>
    <row r="254" spans="1:22" ht="84">
      <c r="A254" s="193"/>
      <c r="C254" s="208" t="s">
        <v>488</v>
      </c>
      <c r="D254" s="214"/>
      <c r="N254" s="202">
        <v>0</v>
      </c>
      <c r="O254" s="534"/>
      <c r="P254" s="534"/>
      <c r="U254" s="216"/>
      <c r="V254" s="216"/>
    </row>
    <row r="255" spans="1:22" ht="42">
      <c r="A255" s="193"/>
      <c r="C255" s="208" t="s">
        <v>489</v>
      </c>
      <c r="D255" s="214"/>
      <c r="N255" s="202">
        <v>20000</v>
      </c>
      <c r="O255" s="534"/>
      <c r="P255" s="534"/>
      <c r="U255" s="216"/>
      <c r="V255" s="216"/>
    </row>
    <row r="256" spans="1:22" ht="42">
      <c r="A256" s="193"/>
      <c r="C256" s="208" t="s">
        <v>490</v>
      </c>
      <c r="D256" s="214"/>
      <c r="N256" s="202">
        <v>20000</v>
      </c>
      <c r="O256" s="534"/>
      <c r="P256" s="534"/>
      <c r="U256" s="216"/>
      <c r="V256" s="216"/>
    </row>
    <row r="257" spans="1:22" ht="63">
      <c r="A257" s="193"/>
      <c r="C257" s="208" t="s">
        <v>491</v>
      </c>
      <c r="D257" s="214"/>
      <c r="N257" s="202">
        <v>710000</v>
      </c>
      <c r="O257" s="534"/>
      <c r="P257" s="534"/>
      <c r="U257" s="216"/>
      <c r="V257" s="216"/>
    </row>
    <row r="258" spans="1:22" ht="63">
      <c r="A258" s="193"/>
      <c r="C258" s="208" t="s">
        <v>492</v>
      </c>
      <c r="D258" s="214"/>
      <c r="N258" s="202">
        <v>250000</v>
      </c>
      <c r="O258" s="534"/>
      <c r="P258" s="534"/>
      <c r="U258" s="216"/>
      <c r="V258" s="216"/>
    </row>
    <row r="259" spans="1:22" ht="63">
      <c r="A259" s="193"/>
      <c r="C259" s="208" t="s">
        <v>493</v>
      </c>
      <c r="D259" s="214"/>
      <c r="N259" s="202">
        <v>300000</v>
      </c>
      <c r="O259" s="534"/>
      <c r="P259" s="534"/>
      <c r="U259" s="216"/>
      <c r="V259" s="216"/>
    </row>
    <row r="260" spans="1:22" ht="42">
      <c r="A260" s="193"/>
      <c r="C260" s="208" t="s">
        <v>494</v>
      </c>
      <c r="D260" s="214"/>
      <c r="N260" s="202">
        <v>100000</v>
      </c>
      <c r="O260" s="534"/>
      <c r="P260" s="534"/>
      <c r="U260" s="216"/>
      <c r="V260" s="216"/>
    </row>
    <row r="261" spans="1:22" ht="42">
      <c r="A261" s="193"/>
      <c r="C261" s="208" t="s">
        <v>495</v>
      </c>
      <c r="D261" s="214"/>
      <c r="N261" s="202">
        <v>480000</v>
      </c>
      <c r="O261" s="534"/>
      <c r="P261" s="534"/>
      <c r="U261" s="216"/>
      <c r="V261" s="216"/>
    </row>
    <row r="262" spans="1:22">
      <c r="A262" s="238"/>
      <c r="C262" s="239"/>
      <c r="D262" s="240"/>
      <c r="N262" s="241"/>
      <c r="O262" s="241"/>
      <c r="P262" s="241"/>
      <c r="U262" s="216"/>
      <c r="V262" s="216"/>
    </row>
    <row r="263" spans="1:22">
      <c r="U263" s="216"/>
      <c r="V263" s="216"/>
    </row>
    <row r="264" spans="1:22">
      <c r="U264" s="216"/>
      <c r="V264" s="216"/>
    </row>
    <row r="265" spans="1:22">
      <c r="U265" s="216"/>
      <c r="V265" s="216"/>
    </row>
    <row r="266" spans="1:22">
      <c r="U266" s="216"/>
      <c r="V266" s="216"/>
    </row>
    <row r="267" spans="1:22">
      <c r="U267" s="216"/>
      <c r="V267" s="216"/>
    </row>
    <row r="268" spans="1:22">
      <c r="U268" s="216"/>
      <c r="V268" s="216"/>
    </row>
    <row r="269" spans="1:22">
      <c r="U269" s="216"/>
      <c r="V269" s="216"/>
    </row>
    <row r="270" spans="1:22">
      <c r="U270" s="216"/>
      <c r="V270" s="216"/>
    </row>
    <row r="271" spans="1:22">
      <c r="U271" s="216"/>
      <c r="V271" s="216"/>
    </row>
    <row r="272" spans="1:22">
      <c r="U272" s="216"/>
      <c r="V272" s="216"/>
    </row>
    <row r="273" spans="21:22">
      <c r="U273" s="216"/>
      <c r="V273" s="216"/>
    </row>
    <row r="274" spans="21:22" ht="29.25" customHeight="1">
      <c r="U274" s="216"/>
      <c r="V274" s="216"/>
    </row>
    <row r="275" spans="21:22">
      <c r="U275" s="216"/>
      <c r="V275" s="216"/>
    </row>
    <row r="276" spans="21:22">
      <c r="U276" s="216"/>
      <c r="V276" s="216"/>
    </row>
    <row r="277" spans="21:22">
      <c r="U277" s="216"/>
      <c r="V277" s="216"/>
    </row>
    <row r="278" spans="21:22">
      <c r="U278" s="216"/>
      <c r="V278" s="216"/>
    </row>
    <row r="279" spans="21:22">
      <c r="U279" s="216"/>
      <c r="V279" s="216"/>
    </row>
    <row r="280" spans="21:22">
      <c r="U280" s="216"/>
      <c r="V280" s="216"/>
    </row>
    <row r="281" spans="21:22">
      <c r="U281" s="216"/>
      <c r="V281" s="216"/>
    </row>
    <row r="282" spans="21:22">
      <c r="U282" s="216"/>
      <c r="V282" s="216"/>
    </row>
    <row r="283" spans="21:22">
      <c r="U283" s="216"/>
      <c r="V283" s="216"/>
    </row>
    <row r="284" spans="21:22">
      <c r="U284" s="216"/>
      <c r="V284" s="216"/>
    </row>
    <row r="285" spans="21:22">
      <c r="U285" s="216"/>
      <c r="V285" s="216"/>
    </row>
    <row r="286" spans="21:22">
      <c r="U286" s="216"/>
      <c r="V286" s="216"/>
    </row>
    <row r="287" spans="21:22">
      <c r="U287" s="216"/>
      <c r="V287" s="216"/>
    </row>
    <row r="288" spans="21:22">
      <c r="U288" s="216"/>
      <c r="V288" s="216"/>
    </row>
    <row r="289" spans="21:22">
      <c r="U289" s="216"/>
      <c r="V289" s="216"/>
    </row>
    <row r="290" spans="21:22">
      <c r="U290" s="216"/>
      <c r="V290" s="216"/>
    </row>
    <row r="291" spans="21:22">
      <c r="U291" s="216"/>
      <c r="V291" s="216"/>
    </row>
    <row r="292" spans="21:22">
      <c r="U292" s="216"/>
      <c r="V292" s="216"/>
    </row>
    <row r="293" spans="21:22">
      <c r="U293" s="216"/>
      <c r="V293" s="216"/>
    </row>
    <row r="294" spans="21:22">
      <c r="U294" s="216"/>
      <c r="V294" s="216"/>
    </row>
    <row r="295" spans="21:22">
      <c r="U295" s="216"/>
      <c r="V295" s="216"/>
    </row>
    <row r="296" spans="21:22">
      <c r="U296" s="216"/>
      <c r="V296" s="216"/>
    </row>
    <row r="297" spans="21:22">
      <c r="U297" s="216"/>
      <c r="V297" s="216"/>
    </row>
    <row r="298" spans="21:22">
      <c r="U298" s="216"/>
      <c r="V298" s="216"/>
    </row>
    <row r="299" spans="21:22">
      <c r="U299" s="216"/>
      <c r="V299" s="216"/>
    </row>
    <row r="300" spans="21:22">
      <c r="U300" s="216"/>
      <c r="V300" s="216"/>
    </row>
    <row r="301" spans="21:22">
      <c r="U301" s="216"/>
      <c r="V301" s="216"/>
    </row>
    <row r="302" spans="21:22">
      <c r="U302" s="216"/>
      <c r="V302" s="216"/>
    </row>
    <row r="303" spans="21:22">
      <c r="U303" s="216"/>
      <c r="V303" s="216"/>
    </row>
    <row r="304" spans="21:22">
      <c r="U304" s="216"/>
      <c r="V304" s="216"/>
    </row>
    <row r="305" spans="21:22">
      <c r="U305" s="216"/>
      <c r="V305" s="216"/>
    </row>
    <row r="306" spans="21:22">
      <c r="U306" s="216"/>
      <c r="V306" s="216"/>
    </row>
    <row r="307" spans="21:22">
      <c r="U307" s="216"/>
      <c r="V307" s="216"/>
    </row>
    <row r="308" spans="21:22">
      <c r="U308" s="216"/>
      <c r="V308" s="216"/>
    </row>
    <row r="309" spans="21:22">
      <c r="U309" s="216"/>
      <c r="V309" s="216"/>
    </row>
    <row r="310" spans="21:22">
      <c r="U310" s="216"/>
      <c r="V310" s="216"/>
    </row>
    <row r="311" spans="21:22">
      <c r="U311" s="216"/>
      <c r="V311" s="216"/>
    </row>
    <row r="312" spans="21:22">
      <c r="U312" s="216"/>
      <c r="V312" s="216"/>
    </row>
    <row r="313" spans="21:22">
      <c r="U313" s="216"/>
      <c r="V313" s="216"/>
    </row>
    <row r="314" spans="21:22">
      <c r="U314" s="216"/>
      <c r="V314" s="216"/>
    </row>
    <row r="315" spans="21:22">
      <c r="U315" s="216"/>
      <c r="V315" s="216"/>
    </row>
    <row r="316" spans="21:22">
      <c r="U316" s="216"/>
      <c r="V316" s="216"/>
    </row>
    <row r="317" spans="21:22">
      <c r="U317" s="216"/>
      <c r="V317" s="216"/>
    </row>
    <row r="318" spans="21:22">
      <c r="U318" s="216"/>
      <c r="V318" s="216"/>
    </row>
    <row r="319" spans="21:22">
      <c r="U319" s="216"/>
      <c r="V319" s="216"/>
    </row>
    <row r="320" spans="21:22">
      <c r="U320" s="216"/>
      <c r="V320" s="216"/>
    </row>
    <row r="321" spans="21:22">
      <c r="U321" s="216"/>
      <c r="V321" s="216"/>
    </row>
    <row r="322" spans="21:22">
      <c r="U322" s="216"/>
      <c r="V322" s="216"/>
    </row>
    <row r="323" spans="21:22">
      <c r="U323" s="216"/>
      <c r="V323" s="216"/>
    </row>
    <row r="324" spans="21:22">
      <c r="U324" s="216"/>
      <c r="V324" s="216"/>
    </row>
    <row r="325" spans="21:22">
      <c r="U325" s="216"/>
      <c r="V325" s="216"/>
    </row>
    <row r="326" spans="21:22">
      <c r="U326" s="216"/>
      <c r="V326" s="216"/>
    </row>
    <row r="327" spans="21:22">
      <c r="U327" s="216"/>
      <c r="V327" s="216"/>
    </row>
    <row r="328" spans="21:22">
      <c r="U328" s="216"/>
      <c r="V328" s="216"/>
    </row>
    <row r="329" spans="21:22">
      <c r="U329" s="216"/>
      <c r="V329" s="216"/>
    </row>
    <row r="330" spans="21:22">
      <c r="U330" s="216"/>
      <c r="V330" s="216"/>
    </row>
    <row r="331" spans="21:22">
      <c r="U331" s="216"/>
      <c r="V331" s="216"/>
    </row>
    <row r="332" spans="21:22">
      <c r="U332" s="216"/>
      <c r="V332" s="216"/>
    </row>
    <row r="333" spans="21:22">
      <c r="U333" s="216"/>
      <c r="V333" s="216"/>
    </row>
    <row r="334" spans="21:22">
      <c r="U334" s="216"/>
      <c r="V334" s="216"/>
    </row>
    <row r="335" spans="21:22">
      <c r="U335" s="216"/>
      <c r="V335" s="216"/>
    </row>
    <row r="336" spans="21:22">
      <c r="U336" s="216"/>
      <c r="V336" s="216"/>
    </row>
    <row r="337" spans="21:22">
      <c r="U337" s="216"/>
      <c r="V337" s="216"/>
    </row>
    <row r="338" spans="21:22">
      <c r="U338" s="216"/>
      <c r="V338" s="216"/>
    </row>
    <row r="339" spans="21:22">
      <c r="U339" s="216"/>
      <c r="V339" s="216"/>
    </row>
    <row r="340" spans="21:22">
      <c r="U340" s="216"/>
      <c r="V340" s="216"/>
    </row>
    <row r="341" spans="21:22">
      <c r="U341" s="216"/>
      <c r="V341" s="216"/>
    </row>
    <row r="342" spans="21:22">
      <c r="U342" s="216"/>
      <c r="V342" s="216"/>
    </row>
    <row r="343" spans="21:22">
      <c r="U343" s="216"/>
      <c r="V343" s="216"/>
    </row>
    <row r="344" spans="21:22">
      <c r="U344" s="216"/>
      <c r="V344" s="216"/>
    </row>
    <row r="345" spans="21:22">
      <c r="U345" s="216"/>
      <c r="V345" s="216"/>
    </row>
    <row r="346" spans="21:22">
      <c r="U346" s="216"/>
      <c r="V346" s="216"/>
    </row>
    <row r="347" spans="21:22">
      <c r="U347" s="216"/>
      <c r="V347" s="216"/>
    </row>
    <row r="348" spans="21:22">
      <c r="U348" s="216"/>
      <c r="V348" s="216"/>
    </row>
    <row r="349" spans="21:22">
      <c r="U349" s="216"/>
      <c r="V349" s="216"/>
    </row>
    <row r="350" spans="21:22">
      <c r="U350" s="216"/>
      <c r="V350" s="216"/>
    </row>
    <row r="351" spans="21:22">
      <c r="U351" s="216"/>
      <c r="V351" s="216"/>
    </row>
    <row r="352" spans="21:22">
      <c r="U352" s="216"/>
      <c r="V352" s="216"/>
    </row>
    <row r="353" spans="21:22">
      <c r="U353" s="216"/>
      <c r="V353" s="216"/>
    </row>
    <row r="354" spans="21:22">
      <c r="U354" s="216"/>
      <c r="V354" s="216"/>
    </row>
    <row r="355" spans="21:22">
      <c r="U355" s="216"/>
      <c r="V355" s="216"/>
    </row>
    <row r="356" spans="21:22">
      <c r="U356" s="216"/>
      <c r="V356" s="216"/>
    </row>
    <row r="357" spans="21:22">
      <c r="U357" s="216"/>
      <c r="V357" s="216"/>
    </row>
    <row r="358" spans="21:22">
      <c r="U358" s="216"/>
      <c r="V358" s="216"/>
    </row>
    <row r="359" spans="21:22">
      <c r="U359" s="216"/>
      <c r="V359" s="216"/>
    </row>
    <row r="360" spans="21:22">
      <c r="U360" s="216"/>
      <c r="V360" s="216"/>
    </row>
    <row r="361" spans="21:22">
      <c r="U361" s="216"/>
      <c r="V361" s="216"/>
    </row>
    <row r="362" spans="21:22">
      <c r="U362" s="216"/>
      <c r="V362" s="216"/>
    </row>
    <row r="363" spans="21:22">
      <c r="U363" s="216"/>
      <c r="V363" s="216"/>
    </row>
    <row r="364" spans="21:22">
      <c r="U364" s="216"/>
      <c r="V364" s="216"/>
    </row>
    <row r="365" spans="21:22">
      <c r="U365" s="216"/>
      <c r="V365" s="216"/>
    </row>
    <row r="366" spans="21:22">
      <c r="U366" s="216"/>
      <c r="V366" s="216"/>
    </row>
    <row r="367" spans="21:22">
      <c r="U367" s="216"/>
      <c r="V367" s="216"/>
    </row>
    <row r="368" spans="21:22">
      <c r="U368" s="216"/>
      <c r="V368" s="216"/>
    </row>
    <row r="369" spans="21:22">
      <c r="U369" s="216"/>
      <c r="V369" s="216"/>
    </row>
    <row r="370" spans="21:22">
      <c r="U370" s="216"/>
      <c r="V370" s="216"/>
    </row>
    <row r="371" spans="21:22">
      <c r="U371" s="216"/>
      <c r="V371" s="216"/>
    </row>
    <row r="372" spans="21:22">
      <c r="U372" s="216"/>
      <c r="V372" s="216"/>
    </row>
    <row r="373" spans="21:22">
      <c r="U373" s="216"/>
      <c r="V373" s="216"/>
    </row>
    <row r="374" spans="21:22">
      <c r="U374" s="216"/>
      <c r="V374" s="216"/>
    </row>
    <row r="1048576" spans="13:13">
      <c r="M1048576" s="275" t="s">
        <v>600</v>
      </c>
    </row>
  </sheetData>
  <autoFilter ref="A9:V208"/>
  <mergeCells count="70">
    <mergeCell ref="T3:T5"/>
    <mergeCell ref="U3:U5"/>
    <mergeCell ref="K3:K5"/>
    <mergeCell ref="Q3:Q5"/>
    <mergeCell ref="R3:R5"/>
    <mergeCell ref="O3:O5"/>
    <mergeCell ref="P3:P5"/>
    <mergeCell ref="B3:B5"/>
    <mergeCell ref="A3:A5"/>
    <mergeCell ref="C3:C5"/>
    <mergeCell ref="D3:D5"/>
    <mergeCell ref="E3:E5"/>
    <mergeCell ref="H51:H59"/>
    <mergeCell ref="I51:I59"/>
    <mergeCell ref="J51:J59"/>
    <mergeCell ref="H60:H65"/>
    <mergeCell ref="I60:I65"/>
    <mergeCell ref="J60:J65"/>
    <mergeCell ref="E51:E59"/>
    <mergeCell ref="F51:F59"/>
    <mergeCell ref="G51:G59"/>
    <mergeCell ref="E60:E65"/>
    <mergeCell ref="F60:F65"/>
    <mergeCell ref="G60:G65"/>
    <mergeCell ref="V3:V5"/>
    <mergeCell ref="E9:E24"/>
    <mergeCell ref="F9:F24"/>
    <mergeCell ref="G9:G24"/>
    <mergeCell ref="H9:H24"/>
    <mergeCell ref="I9:I24"/>
    <mergeCell ref="J9:J24"/>
    <mergeCell ref="S3:S5"/>
    <mergeCell ref="L3:L5"/>
    <mergeCell ref="M3:M5"/>
    <mergeCell ref="F3:F5"/>
    <mergeCell ref="G3:G5"/>
    <mergeCell ref="H3:H5"/>
    <mergeCell ref="I3:I5"/>
    <mergeCell ref="J3:J5"/>
    <mergeCell ref="N3:N5"/>
    <mergeCell ref="L60:L65"/>
    <mergeCell ref="E66:E68"/>
    <mergeCell ref="F66:F68"/>
    <mergeCell ref="G66:G68"/>
    <mergeCell ref="H66:H68"/>
    <mergeCell ref="I66:I68"/>
    <mergeCell ref="J66:J68"/>
    <mergeCell ref="K66:K69"/>
    <mergeCell ref="K60:K65"/>
    <mergeCell ref="E97:E103"/>
    <mergeCell ref="F97:F103"/>
    <mergeCell ref="G97:G103"/>
    <mergeCell ref="H97:H103"/>
    <mergeCell ref="I97:I103"/>
    <mergeCell ref="V51:V59"/>
    <mergeCell ref="B104:B105"/>
    <mergeCell ref="F133:F134"/>
    <mergeCell ref="G133:G134"/>
    <mergeCell ref="H133:H134"/>
    <mergeCell ref="I133:I134"/>
    <mergeCell ref="J133:J134"/>
    <mergeCell ref="J97:J103"/>
    <mergeCell ref="K97:K103"/>
    <mergeCell ref="L97:L103"/>
    <mergeCell ref="E104:E107"/>
    <mergeCell ref="F104:F107"/>
    <mergeCell ref="G104:G107"/>
    <mergeCell ref="H104:H107"/>
    <mergeCell ref="I104:I107"/>
    <mergeCell ref="J104:J107"/>
  </mergeCells>
  <printOptions horizontalCentered="1"/>
  <pageMargins left="0.11811023622047245" right="3.937007874015748E-2" top="0.35433070866141736" bottom="0.15748031496062992" header="0.11811023622047245" footer="0.11811023622047245"/>
  <pageSetup paperSize="9" scale="65" orientation="landscape" r:id="rId1"/>
  <headerFooter>
    <oddHeader>&amp;L 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7"/>
  <sheetViews>
    <sheetView topLeftCell="A5" workbookViewId="0">
      <pane ySplit="3" topLeftCell="A14" activePane="bottomLeft" state="frozen"/>
      <selection activeCell="A5" sqref="A5"/>
      <selection pane="bottomLeft" activeCell="B60" sqref="B60"/>
    </sheetView>
  </sheetViews>
  <sheetFormatPr defaultRowHeight="23.25"/>
  <cols>
    <col min="1" max="1" width="6.42578125" style="173" customWidth="1"/>
    <col min="2" max="2" width="27.28515625" style="135" customWidth="1"/>
    <col min="3" max="3" width="9.140625" style="173" customWidth="1"/>
    <col min="4" max="4" width="14.28515625" style="135" customWidth="1"/>
    <col min="5" max="5" width="14.85546875" style="135" customWidth="1"/>
    <col min="6" max="6" width="14.140625" style="135" customWidth="1"/>
    <col min="7" max="7" width="14.5703125" style="135" hidden="1" customWidth="1"/>
    <col min="8" max="8" width="14.42578125" style="135" customWidth="1"/>
    <col min="9" max="9" width="12.7109375" style="135" customWidth="1"/>
    <col min="10" max="10" width="9.28515625" style="135" customWidth="1"/>
    <col min="11" max="11" width="12.140625" style="135" customWidth="1"/>
    <col min="12" max="12" width="0.42578125" style="135" customWidth="1"/>
    <col min="13" max="13" width="20.42578125" style="135" customWidth="1"/>
    <col min="14" max="258" width="9.140625" style="135"/>
    <col min="259" max="259" width="6.42578125" style="135" customWidth="1"/>
    <col min="260" max="260" width="51.85546875" style="135" customWidth="1"/>
    <col min="261" max="261" width="11" style="135" customWidth="1"/>
    <col min="262" max="262" width="17.140625" style="135" customWidth="1"/>
    <col min="263" max="263" width="14.5703125" style="135" customWidth="1"/>
    <col min="264" max="265" width="12.28515625" style="135" customWidth="1"/>
    <col min="266" max="267" width="12.140625" style="135" customWidth="1"/>
    <col min="268" max="268" width="0.42578125" style="135" customWidth="1"/>
    <col min="269" max="269" width="21.7109375" style="135" customWidth="1"/>
    <col min="270" max="514" width="9.140625" style="135"/>
    <col min="515" max="515" width="6.42578125" style="135" customWidth="1"/>
    <col min="516" max="516" width="51.85546875" style="135" customWidth="1"/>
    <col min="517" max="517" width="11" style="135" customWidth="1"/>
    <col min="518" max="518" width="17.140625" style="135" customWidth="1"/>
    <col min="519" max="519" width="14.5703125" style="135" customWidth="1"/>
    <col min="520" max="521" width="12.28515625" style="135" customWidth="1"/>
    <col min="522" max="523" width="12.140625" style="135" customWidth="1"/>
    <col min="524" max="524" width="0.42578125" style="135" customWidth="1"/>
    <col min="525" max="525" width="21.7109375" style="135" customWidth="1"/>
    <col min="526" max="770" width="9.140625" style="135"/>
    <col min="771" max="771" width="6.42578125" style="135" customWidth="1"/>
    <col min="772" max="772" width="51.85546875" style="135" customWidth="1"/>
    <col min="773" max="773" width="11" style="135" customWidth="1"/>
    <col min="774" max="774" width="17.140625" style="135" customWidth="1"/>
    <col min="775" max="775" width="14.5703125" style="135" customWidth="1"/>
    <col min="776" max="777" width="12.28515625" style="135" customWidth="1"/>
    <col min="778" max="779" width="12.140625" style="135" customWidth="1"/>
    <col min="780" max="780" width="0.42578125" style="135" customWidth="1"/>
    <col min="781" max="781" width="21.7109375" style="135" customWidth="1"/>
    <col min="782" max="1026" width="9.140625" style="135"/>
    <col min="1027" max="1027" width="6.42578125" style="135" customWidth="1"/>
    <col min="1028" max="1028" width="51.85546875" style="135" customWidth="1"/>
    <col min="1029" max="1029" width="11" style="135" customWidth="1"/>
    <col min="1030" max="1030" width="17.140625" style="135" customWidth="1"/>
    <col min="1031" max="1031" width="14.5703125" style="135" customWidth="1"/>
    <col min="1032" max="1033" width="12.28515625" style="135" customWidth="1"/>
    <col min="1034" max="1035" width="12.140625" style="135" customWidth="1"/>
    <col min="1036" max="1036" width="0.42578125" style="135" customWidth="1"/>
    <col min="1037" max="1037" width="21.7109375" style="135" customWidth="1"/>
    <col min="1038" max="1282" width="9.140625" style="135"/>
    <col min="1283" max="1283" width="6.42578125" style="135" customWidth="1"/>
    <col min="1284" max="1284" width="51.85546875" style="135" customWidth="1"/>
    <col min="1285" max="1285" width="11" style="135" customWidth="1"/>
    <col min="1286" max="1286" width="17.140625" style="135" customWidth="1"/>
    <col min="1287" max="1287" width="14.5703125" style="135" customWidth="1"/>
    <col min="1288" max="1289" width="12.28515625" style="135" customWidth="1"/>
    <col min="1290" max="1291" width="12.140625" style="135" customWidth="1"/>
    <col min="1292" max="1292" width="0.42578125" style="135" customWidth="1"/>
    <col min="1293" max="1293" width="21.7109375" style="135" customWidth="1"/>
    <col min="1294" max="1538" width="9.140625" style="135"/>
    <col min="1539" max="1539" width="6.42578125" style="135" customWidth="1"/>
    <col min="1540" max="1540" width="51.85546875" style="135" customWidth="1"/>
    <col min="1541" max="1541" width="11" style="135" customWidth="1"/>
    <col min="1542" max="1542" width="17.140625" style="135" customWidth="1"/>
    <col min="1543" max="1543" width="14.5703125" style="135" customWidth="1"/>
    <col min="1544" max="1545" width="12.28515625" style="135" customWidth="1"/>
    <col min="1546" max="1547" width="12.140625" style="135" customWidth="1"/>
    <col min="1548" max="1548" width="0.42578125" style="135" customWidth="1"/>
    <col min="1549" max="1549" width="21.7109375" style="135" customWidth="1"/>
    <col min="1550" max="1794" width="9.140625" style="135"/>
    <col min="1795" max="1795" width="6.42578125" style="135" customWidth="1"/>
    <col min="1796" max="1796" width="51.85546875" style="135" customWidth="1"/>
    <col min="1797" max="1797" width="11" style="135" customWidth="1"/>
    <col min="1798" max="1798" width="17.140625" style="135" customWidth="1"/>
    <col min="1799" max="1799" width="14.5703125" style="135" customWidth="1"/>
    <col min="1800" max="1801" width="12.28515625" style="135" customWidth="1"/>
    <col min="1802" max="1803" width="12.140625" style="135" customWidth="1"/>
    <col min="1804" max="1804" width="0.42578125" style="135" customWidth="1"/>
    <col min="1805" max="1805" width="21.7109375" style="135" customWidth="1"/>
    <col min="1806" max="2050" width="9.140625" style="135"/>
    <col min="2051" max="2051" width="6.42578125" style="135" customWidth="1"/>
    <col min="2052" max="2052" width="51.85546875" style="135" customWidth="1"/>
    <col min="2053" max="2053" width="11" style="135" customWidth="1"/>
    <col min="2054" max="2054" width="17.140625" style="135" customWidth="1"/>
    <col min="2055" max="2055" width="14.5703125" style="135" customWidth="1"/>
    <col min="2056" max="2057" width="12.28515625" style="135" customWidth="1"/>
    <col min="2058" max="2059" width="12.140625" style="135" customWidth="1"/>
    <col min="2060" max="2060" width="0.42578125" style="135" customWidth="1"/>
    <col min="2061" max="2061" width="21.7109375" style="135" customWidth="1"/>
    <col min="2062" max="2306" width="9.140625" style="135"/>
    <col min="2307" max="2307" width="6.42578125" style="135" customWidth="1"/>
    <col min="2308" max="2308" width="51.85546875" style="135" customWidth="1"/>
    <col min="2309" max="2309" width="11" style="135" customWidth="1"/>
    <col min="2310" max="2310" width="17.140625" style="135" customWidth="1"/>
    <col min="2311" max="2311" width="14.5703125" style="135" customWidth="1"/>
    <col min="2312" max="2313" width="12.28515625" style="135" customWidth="1"/>
    <col min="2314" max="2315" width="12.140625" style="135" customWidth="1"/>
    <col min="2316" max="2316" width="0.42578125" style="135" customWidth="1"/>
    <col min="2317" max="2317" width="21.7109375" style="135" customWidth="1"/>
    <col min="2318" max="2562" width="9.140625" style="135"/>
    <col min="2563" max="2563" width="6.42578125" style="135" customWidth="1"/>
    <col min="2564" max="2564" width="51.85546875" style="135" customWidth="1"/>
    <col min="2565" max="2565" width="11" style="135" customWidth="1"/>
    <col min="2566" max="2566" width="17.140625" style="135" customWidth="1"/>
    <col min="2567" max="2567" width="14.5703125" style="135" customWidth="1"/>
    <col min="2568" max="2569" width="12.28515625" style="135" customWidth="1"/>
    <col min="2570" max="2571" width="12.140625" style="135" customWidth="1"/>
    <col min="2572" max="2572" width="0.42578125" style="135" customWidth="1"/>
    <col min="2573" max="2573" width="21.7109375" style="135" customWidth="1"/>
    <col min="2574" max="2818" width="9.140625" style="135"/>
    <col min="2819" max="2819" width="6.42578125" style="135" customWidth="1"/>
    <col min="2820" max="2820" width="51.85546875" style="135" customWidth="1"/>
    <col min="2821" max="2821" width="11" style="135" customWidth="1"/>
    <col min="2822" max="2822" width="17.140625" style="135" customWidth="1"/>
    <col min="2823" max="2823" width="14.5703125" style="135" customWidth="1"/>
    <col min="2824" max="2825" width="12.28515625" style="135" customWidth="1"/>
    <col min="2826" max="2827" width="12.140625" style="135" customWidth="1"/>
    <col min="2828" max="2828" width="0.42578125" style="135" customWidth="1"/>
    <col min="2829" max="2829" width="21.7109375" style="135" customWidth="1"/>
    <col min="2830" max="3074" width="9.140625" style="135"/>
    <col min="3075" max="3075" width="6.42578125" style="135" customWidth="1"/>
    <col min="3076" max="3076" width="51.85546875" style="135" customWidth="1"/>
    <col min="3077" max="3077" width="11" style="135" customWidth="1"/>
    <col min="3078" max="3078" width="17.140625" style="135" customWidth="1"/>
    <col min="3079" max="3079" width="14.5703125" style="135" customWidth="1"/>
    <col min="3080" max="3081" width="12.28515625" style="135" customWidth="1"/>
    <col min="3082" max="3083" width="12.140625" style="135" customWidth="1"/>
    <col min="3084" max="3084" width="0.42578125" style="135" customWidth="1"/>
    <col min="3085" max="3085" width="21.7109375" style="135" customWidth="1"/>
    <col min="3086" max="3330" width="9.140625" style="135"/>
    <col min="3331" max="3331" width="6.42578125" style="135" customWidth="1"/>
    <col min="3332" max="3332" width="51.85546875" style="135" customWidth="1"/>
    <col min="3333" max="3333" width="11" style="135" customWidth="1"/>
    <col min="3334" max="3334" width="17.140625" style="135" customWidth="1"/>
    <col min="3335" max="3335" width="14.5703125" style="135" customWidth="1"/>
    <col min="3336" max="3337" width="12.28515625" style="135" customWidth="1"/>
    <col min="3338" max="3339" width="12.140625" style="135" customWidth="1"/>
    <col min="3340" max="3340" width="0.42578125" style="135" customWidth="1"/>
    <col min="3341" max="3341" width="21.7109375" style="135" customWidth="1"/>
    <col min="3342" max="3586" width="9.140625" style="135"/>
    <col min="3587" max="3587" width="6.42578125" style="135" customWidth="1"/>
    <col min="3588" max="3588" width="51.85546875" style="135" customWidth="1"/>
    <col min="3589" max="3589" width="11" style="135" customWidth="1"/>
    <col min="3590" max="3590" width="17.140625" style="135" customWidth="1"/>
    <col min="3591" max="3591" width="14.5703125" style="135" customWidth="1"/>
    <col min="3592" max="3593" width="12.28515625" style="135" customWidth="1"/>
    <col min="3594" max="3595" width="12.140625" style="135" customWidth="1"/>
    <col min="3596" max="3596" width="0.42578125" style="135" customWidth="1"/>
    <col min="3597" max="3597" width="21.7109375" style="135" customWidth="1"/>
    <col min="3598" max="3842" width="9.140625" style="135"/>
    <col min="3843" max="3843" width="6.42578125" style="135" customWidth="1"/>
    <col min="3844" max="3844" width="51.85546875" style="135" customWidth="1"/>
    <col min="3845" max="3845" width="11" style="135" customWidth="1"/>
    <col min="3846" max="3846" width="17.140625" style="135" customWidth="1"/>
    <col min="3847" max="3847" width="14.5703125" style="135" customWidth="1"/>
    <col min="3848" max="3849" width="12.28515625" style="135" customWidth="1"/>
    <col min="3850" max="3851" width="12.140625" style="135" customWidth="1"/>
    <col min="3852" max="3852" width="0.42578125" style="135" customWidth="1"/>
    <col min="3853" max="3853" width="21.7109375" style="135" customWidth="1"/>
    <col min="3854" max="4098" width="9.140625" style="135"/>
    <col min="4099" max="4099" width="6.42578125" style="135" customWidth="1"/>
    <col min="4100" max="4100" width="51.85546875" style="135" customWidth="1"/>
    <col min="4101" max="4101" width="11" style="135" customWidth="1"/>
    <col min="4102" max="4102" width="17.140625" style="135" customWidth="1"/>
    <col min="4103" max="4103" width="14.5703125" style="135" customWidth="1"/>
    <col min="4104" max="4105" width="12.28515625" style="135" customWidth="1"/>
    <col min="4106" max="4107" width="12.140625" style="135" customWidth="1"/>
    <col min="4108" max="4108" width="0.42578125" style="135" customWidth="1"/>
    <col min="4109" max="4109" width="21.7109375" style="135" customWidth="1"/>
    <col min="4110" max="4354" width="9.140625" style="135"/>
    <col min="4355" max="4355" width="6.42578125" style="135" customWidth="1"/>
    <col min="4356" max="4356" width="51.85546875" style="135" customWidth="1"/>
    <col min="4357" max="4357" width="11" style="135" customWidth="1"/>
    <col min="4358" max="4358" width="17.140625" style="135" customWidth="1"/>
    <col min="4359" max="4359" width="14.5703125" style="135" customWidth="1"/>
    <col min="4360" max="4361" width="12.28515625" style="135" customWidth="1"/>
    <col min="4362" max="4363" width="12.140625" style="135" customWidth="1"/>
    <col min="4364" max="4364" width="0.42578125" style="135" customWidth="1"/>
    <col min="4365" max="4365" width="21.7109375" style="135" customWidth="1"/>
    <col min="4366" max="4610" width="9.140625" style="135"/>
    <col min="4611" max="4611" width="6.42578125" style="135" customWidth="1"/>
    <col min="4612" max="4612" width="51.85546875" style="135" customWidth="1"/>
    <col min="4613" max="4613" width="11" style="135" customWidth="1"/>
    <col min="4614" max="4614" width="17.140625" style="135" customWidth="1"/>
    <col min="4615" max="4615" width="14.5703125" style="135" customWidth="1"/>
    <col min="4616" max="4617" width="12.28515625" style="135" customWidth="1"/>
    <col min="4618" max="4619" width="12.140625" style="135" customWidth="1"/>
    <col min="4620" max="4620" width="0.42578125" style="135" customWidth="1"/>
    <col min="4621" max="4621" width="21.7109375" style="135" customWidth="1"/>
    <col min="4622" max="4866" width="9.140625" style="135"/>
    <col min="4867" max="4867" width="6.42578125" style="135" customWidth="1"/>
    <col min="4868" max="4868" width="51.85546875" style="135" customWidth="1"/>
    <col min="4869" max="4869" width="11" style="135" customWidth="1"/>
    <col min="4870" max="4870" width="17.140625" style="135" customWidth="1"/>
    <col min="4871" max="4871" width="14.5703125" style="135" customWidth="1"/>
    <col min="4872" max="4873" width="12.28515625" style="135" customWidth="1"/>
    <col min="4874" max="4875" width="12.140625" style="135" customWidth="1"/>
    <col min="4876" max="4876" width="0.42578125" style="135" customWidth="1"/>
    <col min="4877" max="4877" width="21.7109375" style="135" customWidth="1"/>
    <col min="4878" max="5122" width="9.140625" style="135"/>
    <col min="5123" max="5123" width="6.42578125" style="135" customWidth="1"/>
    <col min="5124" max="5124" width="51.85546875" style="135" customWidth="1"/>
    <col min="5125" max="5125" width="11" style="135" customWidth="1"/>
    <col min="5126" max="5126" width="17.140625" style="135" customWidth="1"/>
    <col min="5127" max="5127" width="14.5703125" style="135" customWidth="1"/>
    <col min="5128" max="5129" width="12.28515625" style="135" customWidth="1"/>
    <col min="5130" max="5131" width="12.140625" style="135" customWidth="1"/>
    <col min="5132" max="5132" width="0.42578125" style="135" customWidth="1"/>
    <col min="5133" max="5133" width="21.7109375" style="135" customWidth="1"/>
    <col min="5134" max="5378" width="9.140625" style="135"/>
    <col min="5379" max="5379" width="6.42578125" style="135" customWidth="1"/>
    <col min="5380" max="5380" width="51.85546875" style="135" customWidth="1"/>
    <col min="5381" max="5381" width="11" style="135" customWidth="1"/>
    <col min="5382" max="5382" width="17.140625" style="135" customWidth="1"/>
    <col min="5383" max="5383" width="14.5703125" style="135" customWidth="1"/>
    <col min="5384" max="5385" width="12.28515625" style="135" customWidth="1"/>
    <col min="5386" max="5387" width="12.140625" style="135" customWidth="1"/>
    <col min="5388" max="5388" width="0.42578125" style="135" customWidth="1"/>
    <col min="5389" max="5389" width="21.7109375" style="135" customWidth="1"/>
    <col min="5390" max="5634" width="9.140625" style="135"/>
    <col min="5635" max="5635" width="6.42578125" style="135" customWidth="1"/>
    <col min="5636" max="5636" width="51.85546875" style="135" customWidth="1"/>
    <col min="5637" max="5637" width="11" style="135" customWidth="1"/>
    <col min="5638" max="5638" width="17.140625" style="135" customWidth="1"/>
    <col min="5639" max="5639" width="14.5703125" style="135" customWidth="1"/>
    <col min="5640" max="5641" width="12.28515625" style="135" customWidth="1"/>
    <col min="5642" max="5643" width="12.140625" style="135" customWidth="1"/>
    <col min="5644" max="5644" width="0.42578125" style="135" customWidth="1"/>
    <col min="5645" max="5645" width="21.7109375" style="135" customWidth="1"/>
    <col min="5646" max="5890" width="9.140625" style="135"/>
    <col min="5891" max="5891" width="6.42578125" style="135" customWidth="1"/>
    <col min="5892" max="5892" width="51.85546875" style="135" customWidth="1"/>
    <col min="5893" max="5893" width="11" style="135" customWidth="1"/>
    <col min="5894" max="5894" width="17.140625" style="135" customWidth="1"/>
    <col min="5895" max="5895" width="14.5703125" style="135" customWidth="1"/>
    <col min="5896" max="5897" width="12.28515625" style="135" customWidth="1"/>
    <col min="5898" max="5899" width="12.140625" style="135" customWidth="1"/>
    <col min="5900" max="5900" width="0.42578125" style="135" customWidth="1"/>
    <col min="5901" max="5901" width="21.7109375" style="135" customWidth="1"/>
    <col min="5902" max="6146" width="9.140625" style="135"/>
    <col min="6147" max="6147" width="6.42578125" style="135" customWidth="1"/>
    <col min="6148" max="6148" width="51.85546875" style="135" customWidth="1"/>
    <col min="6149" max="6149" width="11" style="135" customWidth="1"/>
    <col min="6150" max="6150" width="17.140625" style="135" customWidth="1"/>
    <col min="6151" max="6151" width="14.5703125" style="135" customWidth="1"/>
    <col min="6152" max="6153" width="12.28515625" style="135" customWidth="1"/>
    <col min="6154" max="6155" width="12.140625" style="135" customWidth="1"/>
    <col min="6156" max="6156" width="0.42578125" style="135" customWidth="1"/>
    <col min="6157" max="6157" width="21.7109375" style="135" customWidth="1"/>
    <col min="6158" max="6402" width="9.140625" style="135"/>
    <col min="6403" max="6403" width="6.42578125" style="135" customWidth="1"/>
    <col min="6404" max="6404" width="51.85546875" style="135" customWidth="1"/>
    <col min="6405" max="6405" width="11" style="135" customWidth="1"/>
    <col min="6406" max="6406" width="17.140625" style="135" customWidth="1"/>
    <col min="6407" max="6407" width="14.5703125" style="135" customWidth="1"/>
    <col min="6408" max="6409" width="12.28515625" style="135" customWidth="1"/>
    <col min="6410" max="6411" width="12.140625" style="135" customWidth="1"/>
    <col min="6412" max="6412" width="0.42578125" style="135" customWidth="1"/>
    <col min="6413" max="6413" width="21.7109375" style="135" customWidth="1"/>
    <col min="6414" max="6658" width="9.140625" style="135"/>
    <col min="6659" max="6659" width="6.42578125" style="135" customWidth="1"/>
    <col min="6660" max="6660" width="51.85546875" style="135" customWidth="1"/>
    <col min="6661" max="6661" width="11" style="135" customWidth="1"/>
    <col min="6662" max="6662" width="17.140625" style="135" customWidth="1"/>
    <col min="6663" max="6663" width="14.5703125" style="135" customWidth="1"/>
    <col min="6664" max="6665" width="12.28515625" style="135" customWidth="1"/>
    <col min="6666" max="6667" width="12.140625" style="135" customWidth="1"/>
    <col min="6668" max="6668" width="0.42578125" style="135" customWidth="1"/>
    <col min="6669" max="6669" width="21.7109375" style="135" customWidth="1"/>
    <col min="6670" max="6914" width="9.140625" style="135"/>
    <col min="6915" max="6915" width="6.42578125" style="135" customWidth="1"/>
    <col min="6916" max="6916" width="51.85546875" style="135" customWidth="1"/>
    <col min="6917" max="6917" width="11" style="135" customWidth="1"/>
    <col min="6918" max="6918" width="17.140625" style="135" customWidth="1"/>
    <col min="6919" max="6919" width="14.5703125" style="135" customWidth="1"/>
    <col min="6920" max="6921" width="12.28515625" style="135" customWidth="1"/>
    <col min="6922" max="6923" width="12.140625" style="135" customWidth="1"/>
    <col min="6924" max="6924" width="0.42578125" style="135" customWidth="1"/>
    <col min="6925" max="6925" width="21.7109375" style="135" customWidth="1"/>
    <col min="6926" max="7170" width="9.140625" style="135"/>
    <col min="7171" max="7171" width="6.42578125" style="135" customWidth="1"/>
    <col min="7172" max="7172" width="51.85546875" style="135" customWidth="1"/>
    <col min="7173" max="7173" width="11" style="135" customWidth="1"/>
    <col min="7174" max="7174" width="17.140625" style="135" customWidth="1"/>
    <col min="7175" max="7175" width="14.5703125" style="135" customWidth="1"/>
    <col min="7176" max="7177" width="12.28515625" style="135" customWidth="1"/>
    <col min="7178" max="7179" width="12.140625" style="135" customWidth="1"/>
    <col min="7180" max="7180" width="0.42578125" style="135" customWidth="1"/>
    <col min="7181" max="7181" width="21.7109375" style="135" customWidth="1"/>
    <col min="7182" max="7426" width="9.140625" style="135"/>
    <col min="7427" max="7427" width="6.42578125" style="135" customWidth="1"/>
    <col min="7428" max="7428" width="51.85546875" style="135" customWidth="1"/>
    <col min="7429" max="7429" width="11" style="135" customWidth="1"/>
    <col min="7430" max="7430" width="17.140625" style="135" customWidth="1"/>
    <col min="7431" max="7431" width="14.5703125" style="135" customWidth="1"/>
    <col min="7432" max="7433" width="12.28515625" style="135" customWidth="1"/>
    <col min="7434" max="7435" width="12.140625" style="135" customWidth="1"/>
    <col min="7436" max="7436" width="0.42578125" style="135" customWidth="1"/>
    <col min="7437" max="7437" width="21.7109375" style="135" customWidth="1"/>
    <col min="7438" max="7682" width="9.140625" style="135"/>
    <col min="7683" max="7683" width="6.42578125" style="135" customWidth="1"/>
    <col min="7684" max="7684" width="51.85546875" style="135" customWidth="1"/>
    <col min="7685" max="7685" width="11" style="135" customWidth="1"/>
    <col min="7686" max="7686" width="17.140625" style="135" customWidth="1"/>
    <col min="7687" max="7687" width="14.5703125" style="135" customWidth="1"/>
    <col min="7688" max="7689" width="12.28515625" style="135" customWidth="1"/>
    <col min="7690" max="7691" width="12.140625" style="135" customWidth="1"/>
    <col min="7692" max="7692" width="0.42578125" style="135" customWidth="1"/>
    <col min="7693" max="7693" width="21.7109375" style="135" customWidth="1"/>
    <col min="7694" max="7938" width="9.140625" style="135"/>
    <col min="7939" max="7939" width="6.42578125" style="135" customWidth="1"/>
    <col min="7940" max="7940" width="51.85546875" style="135" customWidth="1"/>
    <col min="7941" max="7941" width="11" style="135" customWidth="1"/>
    <col min="7942" max="7942" width="17.140625" style="135" customWidth="1"/>
    <col min="7943" max="7943" width="14.5703125" style="135" customWidth="1"/>
    <col min="7944" max="7945" width="12.28515625" style="135" customWidth="1"/>
    <col min="7946" max="7947" width="12.140625" style="135" customWidth="1"/>
    <col min="7948" max="7948" width="0.42578125" style="135" customWidth="1"/>
    <col min="7949" max="7949" width="21.7109375" style="135" customWidth="1"/>
    <col min="7950" max="8194" width="9.140625" style="135"/>
    <col min="8195" max="8195" width="6.42578125" style="135" customWidth="1"/>
    <col min="8196" max="8196" width="51.85546875" style="135" customWidth="1"/>
    <col min="8197" max="8197" width="11" style="135" customWidth="1"/>
    <col min="8198" max="8198" width="17.140625" style="135" customWidth="1"/>
    <col min="8199" max="8199" width="14.5703125" style="135" customWidth="1"/>
    <col min="8200" max="8201" width="12.28515625" style="135" customWidth="1"/>
    <col min="8202" max="8203" width="12.140625" style="135" customWidth="1"/>
    <col min="8204" max="8204" width="0.42578125" style="135" customWidth="1"/>
    <col min="8205" max="8205" width="21.7109375" style="135" customWidth="1"/>
    <col min="8206" max="8450" width="9.140625" style="135"/>
    <col min="8451" max="8451" width="6.42578125" style="135" customWidth="1"/>
    <col min="8452" max="8452" width="51.85546875" style="135" customWidth="1"/>
    <col min="8453" max="8453" width="11" style="135" customWidth="1"/>
    <col min="8454" max="8454" width="17.140625" style="135" customWidth="1"/>
    <col min="8455" max="8455" width="14.5703125" style="135" customWidth="1"/>
    <col min="8456" max="8457" width="12.28515625" style="135" customWidth="1"/>
    <col min="8458" max="8459" width="12.140625" style="135" customWidth="1"/>
    <col min="8460" max="8460" width="0.42578125" style="135" customWidth="1"/>
    <col min="8461" max="8461" width="21.7109375" style="135" customWidth="1"/>
    <col min="8462" max="8706" width="9.140625" style="135"/>
    <col min="8707" max="8707" width="6.42578125" style="135" customWidth="1"/>
    <col min="8708" max="8708" width="51.85546875" style="135" customWidth="1"/>
    <col min="8709" max="8709" width="11" style="135" customWidth="1"/>
    <col min="8710" max="8710" width="17.140625" style="135" customWidth="1"/>
    <col min="8711" max="8711" width="14.5703125" style="135" customWidth="1"/>
    <col min="8712" max="8713" width="12.28515625" style="135" customWidth="1"/>
    <col min="8714" max="8715" width="12.140625" style="135" customWidth="1"/>
    <col min="8716" max="8716" width="0.42578125" style="135" customWidth="1"/>
    <col min="8717" max="8717" width="21.7109375" style="135" customWidth="1"/>
    <col min="8718" max="8962" width="9.140625" style="135"/>
    <col min="8963" max="8963" width="6.42578125" style="135" customWidth="1"/>
    <col min="8964" max="8964" width="51.85546875" style="135" customWidth="1"/>
    <col min="8965" max="8965" width="11" style="135" customWidth="1"/>
    <col min="8966" max="8966" width="17.140625" style="135" customWidth="1"/>
    <col min="8967" max="8967" width="14.5703125" style="135" customWidth="1"/>
    <col min="8968" max="8969" width="12.28515625" style="135" customWidth="1"/>
    <col min="8970" max="8971" width="12.140625" style="135" customWidth="1"/>
    <col min="8972" max="8972" width="0.42578125" style="135" customWidth="1"/>
    <col min="8973" max="8973" width="21.7109375" style="135" customWidth="1"/>
    <col min="8974" max="9218" width="9.140625" style="135"/>
    <col min="9219" max="9219" width="6.42578125" style="135" customWidth="1"/>
    <col min="9220" max="9220" width="51.85546875" style="135" customWidth="1"/>
    <col min="9221" max="9221" width="11" style="135" customWidth="1"/>
    <col min="9222" max="9222" width="17.140625" style="135" customWidth="1"/>
    <col min="9223" max="9223" width="14.5703125" style="135" customWidth="1"/>
    <col min="9224" max="9225" width="12.28515625" style="135" customWidth="1"/>
    <col min="9226" max="9227" width="12.140625" style="135" customWidth="1"/>
    <col min="9228" max="9228" width="0.42578125" style="135" customWidth="1"/>
    <col min="9229" max="9229" width="21.7109375" style="135" customWidth="1"/>
    <col min="9230" max="9474" width="9.140625" style="135"/>
    <col min="9475" max="9475" width="6.42578125" style="135" customWidth="1"/>
    <col min="9476" max="9476" width="51.85546875" style="135" customWidth="1"/>
    <col min="9477" max="9477" width="11" style="135" customWidth="1"/>
    <col min="9478" max="9478" width="17.140625" style="135" customWidth="1"/>
    <col min="9479" max="9479" width="14.5703125" style="135" customWidth="1"/>
    <col min="9480" max="9481" width="12.28515625" style="135" customWidth="1"/>
    <col min="9482" max="9483" width="12.140625" style="135" customWidth="1"/>
    <col min="9484" max="9484" width="0.42578125" style="135" customWidth="1"/>
    <col min="9485" max="9485" width="21.7109375" style="135" customWidth="1"/>
    <col min="9486" max="9730" width="9.140625" style="135"/>
    <col min="9731" max="9731" width="6.42578125" style="135" customWidth="1"/>
    <col min="9732" max="9732" width="51.85546875" style="135" customWidth="1"/>
    <col min="9733" max="9733" width="11" style="135" customWidth="1"/>
    <col min="9734" max="9734" width="17.140625" style="135" customWidth="1"/>
    <col min="9735" max="9735" width="14.5703125" style="135" customWidth="1"/>
    <col min="9736" max="9737" width="12.28515625" style="135" customWidth="1"/>
    <col min="9738" max="9739" width="12.140625" style="135" customWidth="1"/>
    <col min="9740" max="9740" width="0.42578125" style="135" customWidth="1"/>
    <col min="9741" max="9741" width="21.7109375" style="135" customWidth="1"/>
    <col min="9742" max="9986" width="9.140625" style="135"/>
    <col min="9987" max="9987" width="6.42578125" style="135" customWidth="1"/>
    <col min="9988" max="9988" width="51.85546875" style="135" customWidth="1"/>
    <col min="9989" max="9989" width="11" style="135" customWidth="1"/>
    <col min="9990" max="9990" width="17.140625" style="135" customWidth="1"/>
    <col min="9991" max="9991" width="14.5703125" style="135" customWidth="1"/>
    <col min="9992" max="9993" width="12.28515625" style="135" customWidth="1"/>
    <col min="9994" max="9995" width="12.140625" style="135" customWidth="1"/>
    <col min="9996" max="9996" width="0.42578125" style="135" customWidth="1"/>
    <col min="9997" max="9997" width="21.7109375" style="135" customWidth="1"/>
    <col min="9998" max="10242" width="9.140625" style="135"/>
    <col min="10243" max="10243" width="6.42578125" style="135" customWidth="1"/>
    <col min="10244" max="10244" width="51.85546875" style="135" customWidth="1"/>
    <col min="10245" max="10245" width="11" style="135" customWidth="1"/>
    <col min="10246" max="10246" width="17.140625" style="135" customWidth="1"/>
    <col min="10247" max="10247" width="14.5703125" style="135" customWidth="1"/>
    <col min="10248" max="10249" width="12.28515625" style="135" customWidth="1"/>
    <col min="10250" max="10251" width="12.140625" style="135" customWidth="1"/>
    <col min="10252" max="10252" width="0.42578125" style="135" customWidth="1"/>
    <col min="10253" max="10253" width="21.7109375" style="135" customWidth="1"/>
    <col min="10254" max="10498" width="9.140625" style="135"/>
    <col min="10499" max="10499" width="6.42578125" style="135" customWidth="1"/>
    <col min="10500" max="10500" width="51.85546875" style="135" customWidth="1"/>
    <col min="10501" max="10501" width="11" style="135" customWidth="1"/>
    <col min="10502" max="10502" width="17.140625" style="135" customWidth="1"/>
    <col min="10503" max="10503" width="14.5703125" style="135" customWidth="1"/>
    <col min="10504" max="10505" width="12.28515625" style="135" customWidth="1"/>
    <col min="10506" max="10507" width="12.140625" style="135" customWidth="1"/>
    <col min="10508" max="10508" width="0.42578125" style="135" customWidth="1"/>
    <col min="10509" max="10509" width="21.7109375" style="135" customWidth="1"/>
    <col min="10510" max="10754" width="9.140625" style="135"/>
    <col min="10755" max="10755" width="6.42578125" style="135" customWidth="1"/>
    <col min="10756" max="10756" width="51.85546875" style="135" customWidth="1"/>
    <col min="10757" max="10757" width="11" style="135" customWidth="1"/>
    <col min="10758" max="10758" width="17.140625" style="135" customWidth="1"/>
    <col min="10759" max="10759" width="14.5703125" style="135" customWidth="1"/>
    <col min="10760" max="10761" width="12.28515625" style="135" customWidth="1"/>
    <col min="10762" max="10763" width="12.140625" style="135" customWidth="1"/>
    <col min="10764" max="10764" width="0.42578125" style="135" customWidth="1"/>
    <col min="10765" max="10765" width="21.7109375" style="135" customWidth="1"/>
    <col min="10766" max="11010" width="9.140625" style="135"/>
    <col min="11011" max="11011" width="6.42578125" style="135" customWidth="1"/>
    <col min="11012" max="11012" width="51.85546875" style="135" customWidth="1"/>
    <col min="11013" max="11013" width="11" style="135" customWidth="1"/>
    <col min="11014" max="11014" width="17.140625" style="135" customWidth="1"/>
    <col min="11015" max="11015" width="14.5703125" style="135" customWidth="1"/>
    <col min="11016" max="11017" width="12.28515625" style="135" customWidth="1"/>
    <col min="11018" max="11019" width="12.140625" style="135" customWidth="1"/>
    <col min="11020" max="11020" width="0.42578125" style="135" customWidth="1"/>
    <col min="11021" max="11021" width="21.7109375" style="135" customWidth="1"/>
    <col min="11022" max="11266" width="9.140625" style="135"/>
    <col min="11267" max="11267" width="6.42578125" style="135" customWidth="1"/>
    <col min="11268" max="11268" width="51.85546875" style="135" customWidth="1"/>
    <col min="11269" max="11269" width="11" style="135" customWidth="1"/>
    <col min="11270" max="11270" width="17.140625" style="135" customWidth="1"/>
    <col min="11271" max="11271" width="14.5703125" style="135" customWidth="1"/>
    <col min="11272" max="11273" width="12.28515625" style="135" customWidth="1"/>
    <col min="11274" max="11275" width="12.140625" style="135" customWidth="1"/>
    <col min="11276" max="11276" width="0.42578125" style="135" customWidth="1"/>
    <col min="11277" max="11277" width="21.7109375" style="135" customWidth="1"/>
    <col min="11278" max="11522" width="9.140625" style="135"/>
    <col min="11523" max="11523" width="6.42578125" style="135" customWidth="1"/>
    <col min="11524" max="11524" width="51.85546875" style="135" customWidth="1"/>
    <col min="11525" max="11525" width="11" style="135" customWidth="1"/>
    <col min="11526" max="11526" width="17.140625" style="135" customWidth="1"/>
    <col min="11527" max="11527" width="14.5703125" style="135" customWidth="1"/>
    <col min="11528" max="11529" width="12.28515625" style="135" customWidth="1"/>
    <col min="11530" max="11531" width="12.140625" style="135" customWidth="1"/>
    <col min="11532" max="11532" width="0.42578125" style="135" customWidth="1"/>
    <col min="11533" max="11533" width="21.7109375" style="135" customWidth="1"/>
    <col min="11534" max="11778" width="9.140625" style="135"/>
    <col min="11779" max="11779" width="6.42578125" style="135" customWidth="1"/>
    <col min="11780" max="11780" width="51.85546875" style="135" customWidth="1"/>
    <col min="11781" max="11781" width="11" style="135" customWidth="1"/>
    <col min="11782" max="11782" width="17.140625" style="135" customWidth="1"/>
    <col min="11783" max="11783" width="14.5703125" style="135" customWidth="1"/>
    <col min="11784" max="11785" width="12.28515625" style="135" customWidth="1"/>
    <col min="11786" max="11787" width="12.140625" style="135" customWidth="1"/>
    <col min="11788" max="11788" width="0.42578125" style="135" customWidth="1"/>
    <col min="11789" max="11789" width="21.7109375" style="135" customWidth="1"/>
    <col min="11790" max="12034" width="9.140625" style="135"/>
    <col min="12035" max="12035" width="6.42578125" style="135" customWidth="1"/>
    <col min="12036" max="12036" width="51.85546875" style="135" customWidth="1"/>
    <col min="12037" max="12037" width="11" style="135" customWidth="1"/>
    <col min="12038" max="12038" width="17.140625" style="135" customWidth="1"/>
    <col min="12039" max="12039" width="14.5703125" style="135" customWidth="1"/>
    <col min="12040" max="12041" width="12.28515625" style="135" customWidth="1"/>
    <col min="12042" max="12043" width="12.140625" style="135" customWidth="1"/>
    <col min="12044" max="12044" width="0.42578125" style="135" customWidth="1"/>
    <col min="12045" max="12045" width="21.7109375" style="135" customWidth="1"/>
    <col min="12046" max="12290" width="9.140625" style="135"/>
    <col min="12291" max="12291" width="6.42578125" style="135" customWidth="1"/>
    <col min="12292" max="12292" width="51.85546875" style="135" customWidth="1"/>
    <col min="12293" max="12293" width="11" style="135" customWidth="1"/>
    <col min="12294" max="12294" width="17.140625" style="135" customWidth="1"/>
    <col min="12295" max="12295" width="14.5703125" style="135" customWidth="1"/>
    <col min="12296" max="12297" width="12.28515625" style="135" customWidth="1"/>
    <col min="12298" max="12299" width="12.140625" style="135" customWidth="1"/>
    <col min="12300" max="12300" width="0.42578125" style="135" customWidth="1"/>
    <col min="12301" max="12301" width="21.7109375" style="135" customWidth="1"/>
    <col min="12302" max="12546" width="9.140625" style="135"/>
    <col min="12547" max="12547" width="6.42578125" style="135" customWidth="1"/>
    <col min="12548" max="12548" width="51.85546875" style="135" customWidth="1"/>
    <col min="12549" max="12549" width="11" style="135" customWidth="1"/>
    <col min="12550" max="12550" width="17.140625" style="135" customWidth="1"/>
    <col min="12551" max="12551" width="14.5703125" style="135" customWidth="1"/>
    <col min="12552" max="12553" width="12.28515625" style="135" customWidth="1"/>
    <col min="12554" max="12555" width="12.140625" style="135" customWidth="1"/>
    <col min="12556" max="12556" width="0.42578125" style="135" customWidth="1"/>
    <col min="12557" max="12557" width="21.7109375" style="135" customWidth="1"/>
    <col min="12558" max="12802" width="9.140625" style="135"/>
    <col min="12803" max="12803" width="6.42578125" style="135" customWidth="1"/>
    <col min="12804" max="12804" width="51.85546875" style="135" customWidth="1"/>
    <col min="12805" max="12805" width="11" style="135" customWidth="1"/>
    <col min="12806" max="12806" width="17.140625" style="135" customWidth="1"/>
    <col min="12807" max="12807" width="14.5703125" style="135" customWidth="1"/>
    <col min="12808" max="12809" width="12.28515625" style="135" customWidth="1"/>
    <col min="12810" max="12811" width="12.140625" style="135" customWidth="1"/>
    <col min="12812" max="12812" width="0.42578125" style="135" customWidth="1"/>
    <col min="12813" max="12813" width="21.7109375" style="135" customWidth="1"/>
    <col min="12814" max="13058" width="9.140625" style="135"/>
    <col min="13059" max="13059" width="6.42578125" style="135" customWidth="1"/>
    <col min="13060" max="13060" width="51.85546875" style="135" customWidth="1"/>
    <col min="13061" max="13061" width="11" style="135" customWidth="1"/>
    <col min="13062" max="13062" width="17.140625" style="135" customWidth="1"/>
    <col min="13063" max="13063" width="14.5703125" style="135" customWidth="1"/>
    <col min="13064" max="13065" width="12.28515625" style="135" customWidth="1"/>
    <col min="13066" max="13067" width="12.140625" style="135" customWidth="1"/>
    <col min="13068" max="13068" width="0.42578125" style="135" customWidth="1"/>
    <col min="13069" max="13069" width="21.7109375" style="135" customWidth="1"/>
    <col min="13070" max="13314" width="9.140625" style="135"/>
    <col min="13315" max="13315" width="6.42578125" style="135" customWidth="1"/>
    <col min="13316" max="13316" width="51.85546875" style="135" customWidth="1"/>
    <col min="13317" max="13317" width="11" style="135" customWidth="1"/>
    <col min="13318" max="13318" width="17.140625" style="135" customWidth="1"/>
    <col min="13319" max="13319" width="14.5703125" style="135" customWidth="1"/>
    <col min="13320" max="13321" width="12.28515625" style="135" customWidth="1"/>
    <col min="13322" max="13323" width="12.140625" style="135" customWidth="1"/>
    <col min="13324" max="13324" width="0.42578125" style="135" customWidth="1"/>
    <col min="13325" max="13325" width="21.7109375" style="135" customWidth="1"/>
    <col min="13326" max="13570" width="9.140625" style="135"/>
    <col min="13571" max="13571" width="6.42578125" style="135" customWidth="1"/>
    <col min="13572" max="13572" width="51.85546875" style="135" customWidth="1"/>
    <col min="13573" max="13573" width="11" style="135" customWidth="1"/>
    <col min="13574" max="13574" width="17.140625" style="135" customWidth="1"/>
    <col min="13575" max="13575" width="14.5703125" style="135" customWidth="1"/>
    <col min="13576" max="13577" width="12.28515625" style="135" customWidth="1"/>
    <col min="13578" max="13579" width="12.140625" style="135" customWidth="1"/>
    <col min="13580" max="13580" width="0.42578125" style="135" customWidth="1"/>
    <col min="13581" max="13581" width="21.7109375" style="135" customWidth="1"/>
    <col min="13582" max="13826" width="9.140625" style="135"/>
    <col min="13827" max="13827" width="6.42578125" style="135" customWidth="1"/>
    <col min="13828" max="13828" width="51.85546875" style="135" customWidth="1"/>
    <col min="13829" max="13829" width="11" style="135" customWidth="1"/>
    <col min="13830" max="13830" width="17.140625" style="135" customWidth="1"/>
    <col min="13831" max="13831" width="14.5703125" style="135" customWidth="1"/>
    <col min="13832" max="13833" width="12.28515625" style="135" customWidth="1"/>
    <col min="13834" max="13835" width="12.140625" style="135" customWidth="1"/>
    <col min="13836" max="13836" width="0.42578125" style="135" customWidth="1"/>
    <col min="13837" max="13837" width="21.7109375" style="135" customWidth="1"/>
    <col min="13838" max="14082" width="9.140625" style="135"/>
    <col min="14083" max="14083" width="6.42578125" style="135" customWidth="1"/>
    <col min="14084" max="14084" width="51.85546875" style="135" customWidth="1"/>
    <col min="14085" max="14085" width="11" style="135" customWidth="1"/>
    <col min="14086" max="14086" width="17.140625" style="135" customWidth="1"/>
    <col min="14087" max="14087" width="14.5703125" style="135" customWidth="1"/>
    <col min="14088" max="14089" width="12.28515625" style="135" customWidth="1"/>
    <col min="14090" max="14091" width="12.140625" style="135" customWidth="1"/>
    <col min="14092" max="14092" width="0.42578125" style="135" customWidth="1"/>
    <col min="14093" max="14093" width="21.7109375" style="135" customWidth="1"/>
    <col min="14094" max="14338" width="9.140625" style="135"/>
    <col min="14339" max="14339" width="6.42578125" style="135" customWidth="1"/>
    <col min="14340" max="14340" width="51.85546875" style="135" customWidth="1"/>
    <col min="14341" max="14341" width="11" style="135" customWidth="1"/>
    <col min="14342" max="14342" width="17.140625" style="135" customWidth="1"/>
    <col min="14343" max="14343" width="14.5703125" style="135" customWidth="1"/>
    <col min="14344" max="14345" width="12.28515625" style="135" customWidth="1"/>
    <col min="14346" max="14347" width="12.140625" style="135" customWidth="1"/>
    <col min="14348" max="14348" width="0.42578125" style="135" customWidth="1"/>
    <col min="14349" max="14349" width="21.7109375" style="135" customWidth="1"/>
    <col min="14350" max="14594" width="9.140625" style="135"/>
    <col min="14595" max="14595" width="6.42578125" style="135" customWidth="1"/>
    <col min="14596" max="14596" width="51.85546875" style="135" customWidth="1"/>
    <col min="14597" max="14597" width="11" style="135" customWidth="1"/>
    <col min="14598" max="14598" width="17.140625" style="135" customWidth="1"/>
    <col min="14599" max="14599" width="14.5703125" style="135" customWidth="1"/>
    <col min="14600" max="14601" width="12.28515625" style="135" customWidth="1"/>
    <col min="14602" max="14603" width="12.140625" style="135" customWidth="1"/>
    <col min="14604" max="14604" width="0.42578125" style="135" customWidth="1"/>
    <col min="14605" max="14605" width="21.7109375" style="135" customWidth="1"/>
    <col min="14606" max="14850" width="9.140625" style="135"/>
    <col min="14851" max="14851" width="6.42578125" style="135" customWidth="1"/>
    <col min="14852" max="14852" width="51.85546875" style="135" customWidth="1"/>
    <col min="14853" max="14853" width="11" style="135" customWidth="1"/>
    <col min="14854" max="14854" width="17.140625" style="135" customWidth="1"/>
    <col min="14855" max="14855" width="14.5703125" style="135" customWidth="1"/>
    <col min="14856" max="14857" width="12.28515625" style="135" customWidth="1"/>
    <col min="14858" max="14859" width="12.140625" style="135" customWidth="1"/>
    <col min="14860" max="14860" width="0.42578125" style="135" customWidth="1"/>
    <col min="14861" max="14861" width="21.7109375" style="135" customWidth="1"/>
    <col min="14862" max="15106" width="9.140625" style="135"/>
    <col min="15107" max="15107" width="6.42578125" style="135" customWidth="1"/>
    <col min="15108" max="15108" width="51.85546875" style="135" customWidth="1"/>
    <col min="15109" max="15109" width="11" style="135" customWidth="1"/>
    <col min="15110" max="15110" width="17.140625" style="135" customWidth="1"/>
    <col min="15111" max="15111" width="14.5703125" style="135" customWidth="1"/>
    <col min="15112" max="15113" width="12.28515625" style="135" customWidth="1"/>
    <col min="15114" max="15115" width="12.140625" style="135" customWidth="1"/>
    <col min="15116" max="15116" width="0.42578125" style="135" customWidth="1"/>
    <col min="15117" max="15117" width="21.7109375" style="135" customWidth="1"/>
    <col min="15118" max="15362" width="9.140625" style="135"/>
    <col min="15363" max="15363" width="6.42578125" style="135" customWidth="1"/>
    <col min="15364" max="15364" width="51.85546875" style="135" customWidth="1"/>
    <col min="15365" max="15365" width="11" style="135" customWidth="1"/>
    <col min="15366" max="15366" width="17.140625" style="135" customWidth="1"/>
    <col min="15367" max="15367" width="14.5703125" style="135" customWidth="1"/>
    <col min="15368" max="15369" width="12.28515625" style="135" customWidth="1"/>
    <col min="15370" max="15371" width="12.140625" style="135" customWidth="1"/>
    <col min="15372" max="15372" width="0.42578125" style="135" customWidth="1"/>
    <col min="15373" max="15373" width="21.7109375" style="135" customWidth="1"/>
    <col min="15374" max="15618" width="9.140625" style="135"/>
    <col min="15619" max="15619" width="6.42578125" style="135" customWidth="1"/>
    <col min="15620" max="15620" width="51.85546875" style="135" customWidth="1"/>
    <col min="15621" max="15621" width="11" style="135" customWidth="1"/>
    <col min="15622" max="15622" width="17.140625" style="135" customWidth="1"/>
    <col min="15623" max="15623" width="14.5703125" style="135" customWidth="1"/>
    <col min="15624" max="15625" width="12.28515625" style="135" customWidth="1"/>
    <col min="15626" max="15627" width="12.140625" style="135" customWidth="1"/>
    <col min="15628" max="15628" width="0.42578125" style="135" customWidth="1"/>
    <col min="15629" max="15629" width="21.7109375" style="135" customWidth="1"/>
    <col min="15630" max="15874" width="9.140625" style="135"/>
    <col min="15875" max="15875" width="6.42578125" style="135" customWidth="1"/>
    <col min="15876" max="15876" width="51.85546875" style="135" customWidth="1"/>
    <col min="15877" max="15877" width="11" style="135" customWidth="1"/>
    <col min="15878" max="15878" width="17.140625" style="135" customWidth="1"/>
    <col min="15879" max="15879" width="14.5703125" style="135" customWidth="1"/>
    <col min="15880" max="15881" width="12.28515625" style="135" customWidth="1"/>
    <col min="15882" max="15883" width="12.140625" style="135" customWidth="1"/>
    <col min="15884" max="15884" width="0.42578125" style="135" customWidth="1"/>
    <col min="15885" max="15885" width="21.7109375" style="135" customWidth="1"/>
    <col min="15886" max="16130" width="9.140625" style="135"/>
    <col min="16131" max="16131" width="6.42578125" style="135" customWidth="1"/>
    <col min="16132" max="16132" width="51.85546875" style="135" customWidth="1"/>
    <col min="16133" max="16133" width="11" style="135" customWidth="1"/>
    <col min="16134" max="16134" width="17.140625" style="135" customWidth="1"/>
    <col min="16135" max="16135" width="14.5703125" style="135" customWidth="1"/>
    <col min="16136" max="16137" width="12.28515625" style="135" customWidth="1"/>
    <col min="16138" max="16139" width="12.140625" style="135" customWidth="1"/>
    <col min="16140" max="16140" width="0.42578125" style="135" customWidth="1"/>
    <col min="16141" max="16141" width="21.7109375" style="135" customWidth="1"/>
    <col min="16142" max="16384" width="9.140625" style="135"/>
  </cols>
  <sheetData>
    <row r="1" spans="1:13">
      <c r="A1" s="651" t="s">
        <v>371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</row>
    <row r="2" spans="1:13">
      <c r="A2" s="651" t="s">
        <v>407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</row>
    <row r="3" spans="1:13" hidden="1">
      <c r="A3" s="652" t="s">
        <v>372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</row>
    <row r="4" spans="1:13" s="138" customFormat="1">
      <c r="A4" s="136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</row>
    <row r="5" spans="1:13" s="136" customFormat="1">
      <c r="A5" s="136" t="s">
        <v>1002</v>
      </c>
    </row>
    <row r="6" spans="1:13" s="140" customFormat="1" ht="87">
      <c r="A6" s="139" t="s">
        <v>2</v>
      </c>
      <c r="B6" s="139" t="s">
        <v>373</v>
      </c>
      <c r="C6" s="139" t="s">
        <v>374</v>
      </c>
      <c r="D6" s="139" t="s">
        <v>375</v>
      </c>
      <c r="E6" s="139" t="s">
        <v>376</v>
      </c>
      <c r="F6" s="139" t="s">
        <v>377</v>
      </c>
      <c r="G6" s="139" t="s">
        <v>408</v>
      </c>
      <c r="H6" s="653" t="s">
        <v>378</v>
      </c>
      <c r="I6" s="654"/>
      <c r="J6" s="654"/>
      <c r="K6" s="654"/>
      <c r="L6" s="654"/>
      <c r="M6" s="139" t="s">
        <v>379</v>
      </c>
    </row>
    <row r="7" spans="1:13" s="140" customFormat="1" ht="65.25">
      <c r="A7" s="141"/>
      <c r="B7" s="141"/>
      <c r="C7" s="141"/>
      <c r="D7" s="141"/>
      <c r="E7" s="141"/>
      <c r="F7" s="141"/>
      <c r="G7" s="141"/>
      <c r="H7" s="142" t="s">
        <v>380</v>
      </c>
      <c r="I7" s="142" t="s">
        <v>369</v>
      </c>
      <c r="J7" s="142" t="s">
        <v>381</v>
      </c>
      <c r="K7" s="142" t="s">
        <v>382</v>
      </c>
      <c r="L7" s="142"/>
      <c r="M7" s="141"/>
    </row>
    <row r="8" spans="1:13">
      <c r="A8" s="143">
        <v>1</v>
      </c>
      <c r="B8" s="144" t="s">
        <v>383</v>
      </c>
      <c r="C8" s="143"/>
      <c r="D8" s="145"/>
      <c r="E8" s="145"/>
      <c r="F8" s="145"/>
      <c r="G8" s="145"/>
      <c r="H8" s="143"/>
      <c r="I8" s="143"/>
      <c r="J8" s="143"/>
      <c r="K8" s="143"/>
      <c r="L8" s="143"/>
      <c r="M8" s="145"/>
    </row>
    <row r="9" spans="1:13" ht="46.5">
      <c r="A9" s="146"/>
      <c r="B9" s="147" t="s">
        <v>384</v>
      </c>
      <c r="C9" s="148">
        <v>7</v>
      </c>
      <c r="D9" s="149">
        <f>รายงานการดำเนินงาน!P11+รายงานการดำเนินงาน!P12+รายงานการดำเนินงาน!P13+รายงานการดำเนินงาน!P14+รายงานการดำเนินงาน!P24+รายงานการดำเนินงาน!P34</f>
        <v>22255700</v>
      </c>
      <c r="E9" s="149">
        <f>รายงานการดำเนินงาน!Q10+รายงานการดำเนินงาน!Q34</f>
        <v>5905996.2299999995</v>
      </c>
      <c r="F9" s="149">
        <f>รายงานการดำเนินงาน!R10+รายงานการดำเนินงาน!R34</f>
        <v>862836.81</v>
      </c>
      <c r="G9" s="149">
        <f>รายงานการดำเนินงาน!R10</f>
        <v>646255.81000000006</v>
      </c>
      <c r="H9" s="150" t="s">
        <v>389</v>
      </c>
      <c r="I9" s="150" t="s">
        <v>387</v>
      </c>
      <c r="J9" s="150" t="s">
        <v>272</v>
      </c>
      <c r="K9" s="150" t="s">
        <v>272</v>
      </c>
      <c r="L9" s="150"/>
      <c r="M9" s="148" t="s">
        <v>272</v>
      </c>
    </row>
    <row r="10" spans="1:13" ht="46.5">
      <c r="A10" s="146"/>
      <c r="B10" s="151" t="s">
        <v>1003</v>
      </c>
      <c r="C10" s="152">
        <v>1</v>
      </c>
      <c r="D10" s="153">
        <f>รายงานการดำเนินงาน!P51</f>
        <v>50000</v>
      </c>
      <c r="E10" s="153">
        <v>0</v>
      </c>
      <c r="F10" s="153">
        <v>0</v>
      </c>
      <c r="G10" s="153">
        <f>รายงานการดำเนินงาน!R34</f>
        <v>216581</v>
      </c>
      <c r="H10" s="154" t="s">
        <v>385</v>
      </c>
      <c r="I10" s="154" t="s">
        <v>272</v>
      </c>
      <c r="J10" s="154" t="s">
        <v>272</v>
      </c>
      <c r="K10" s="154" t="s">
        <v>272</v>
      </c>
      <c r="L10" s="155"/>
      <c r="M10" s="156" t="s">
        <v>272</v>
      </c>
    </row>
    <row r="11" spans="1:13" ht="46.5">
      <c r="A11" s="146"/>
      <c r="B11" s="151" t="s">
        <v>1004</v>
      </c>
      <c r="C11" s="152">
        <v>1</v>
      </c>
      <c r="D11" s="153">
        <f>รายงานการดำเนินงาน!P60</f>
        <v>100000</v>
      </c>
      <c r="E11" s="153">
        <f>รายงานการดำเนินงาน!Q60</f>
        <v>15992</v>
      </c>
      <c r="F11" s="153">
        <f>รายงานการดำเนินงาน!R60</f>
        <v>32486</v>
      </c>
      <c r="G11" s="153">
        <f>รายงานการดำเนินงาน!R35</f>
        <v>18982</v>
      </c>
      <c r="H11" s="154" t="s">
        <v>272</v>
      </c>
      <c r="I11" s="154" t="s">
        <v>385</v>
      </c>
      <c r="J11" s="154" t="s">
        <v>272</v>
      </c>
      <c r="K11" s="154" t="s">
        <v>272</v>
      </c>
      <c r="L11" s="155"/>
      <c r="M11" s="156" t="s">
        <v>272</v>
      </c>
    </row>
    <row r="12" spans="1:13">
      <c r="A12" s="146"/>
      <c r="B12" s="157" t="s">
        <v>388</v>
      </c>
      <c r="C12" s="152">
        <v>12</v>
      </c>
      <c r="D12" s="153">
        <f>รายงานการดำเนินงาน!P66</f>
        <v>2366900</v>
      </c>
      <c r="E12" s="153">
        <f>รายงานการดำเนินงาน!Q66</f>
        <v>3100</v>
      </c>
      <c r="F12" s="153">
        <f>รายงานการดำเนินงาน!R66</f>
        <v>183319.12</v>
      </c>
      <c r="G12" s="153">
        <v>0</v>
      </c>
      <c r="H12" s="154" t="s">
        <v>272</v>
      </c>
      <c r="I12" s="154" t="s">
        <v>386</v>
      </c>
      <c r="J12" s="154" t="s">
        <v>272</v>
      </c>
      <c r="K12" s="154" t="s">
        <v>272</v>
      </c>
      <c r="L12" s="154"/>
      <c r="M12" s="543" t="s">
        <v>1005</v>
      </c>
    </row>
    <row r="13" spans="1:13">
      <c r="A13" s="146"/>
      <c r="B13" s="157" t="s">
        <v>1006</v>
      </c>
      <c r="C13" s="152">
        <v>6</v>
      </c>
      <c r="D13" s="153">
        <f>รายงานการดำเนินงาน!P87</f>
        <v>0</v>
      </c>
      <c r="E13" s="153">
        <f>รายงานการดำเนินงาน!Q87</f>
        <v>0</v>
      </c>
      <c r="F13" s="153">
        <f>รายงานการดำเนินงาน!R87</f>
        <v>19550</v>
      </c>
      <c r="G13" s="153">
        <v>0</v>
      </c>
      <c r="H13" s="154" t="s">
        <v>272</v>
      </c>
      <c r="I13" s="154" t="s">
        <v>272</v>
      </c>
      <c r="J13" s="154" t="s">
        <v>272</v>
      </c>
      <c r="K13" s="154" t="s">
        <v>272</v>
      </c>
      <c r="L13" s="154"/>
      <c r="M13" s="543" t="s">
        <v>1007</v>
      </c>
    </row>
    <row r="14" spans="1:13" ht="46.5">
      <c r="A14" s="146"/>
      <c r="B14" s="158" t="s">
        <v>391</v>
      </c>
      <c r="C14" s="152">
        <v>1</v>
      </c>
      <c r="D14" s="153">
        <f>รายงานการดำเนินงาน!P97</f>
        <v>0</v>
      </c>
      <c r="E14" s="154">
        <f>รายงานการดำเนินงาน!Q97</f>
        <v>49799</v>
      </c>
      <c r="F14" s="154">
        <f>รายงานการดำเนินงาน!R97</f>
        <v>45594</v>
      </c>
      <c r="G14" s="154">
        <f>รายงานการดำเนินงาน!R71</f>
        <v>0</v>
      </c>
      <c r="H14" s="154" t="s">
        <v>272</v>
      </c>
      <c r="I14" s="154" t="s">
        <v>385</v>
      </c>
      <c r="J14" s="154" t="s">
        <v>272</v>
      </c>
      <c r="K14" s="154" t="s">
        <v>272</v>
      </c>
      <c r="L14" s="154"/>
      <c r="M14" s="152" t="s">
        <v>933</v>
      </c>
    </row>
    <row r="15" spans="1:13" ht="46.5">
      <c r="A15" s="146"/>
      <c r="B15" s="158" t="s">
        <v>392</v>
      </c>
      <c r="C15" s="152">
        <v>1</v>
      </c>
      <c r="D15" s="153">
        <f>รายงานการดำเนินงาน!N104</f>
        <v>1400000</v>
      </c>
      <c r="E15" s="154">
        <v>0</v>
      </c>
      <c r="F15" s="154">
        <v>0</v>
      </c>
      <c r="G15" s="154">
        <v>0</v>
      </c>
      <c r="H15" s="154" t="s">
        <v>272</v>
      </c>
      <c r="I15" s="154" t="s">
        <v>272</v>
      </c>
      <c r="J15" s="154" t="s">
        <v>272</v>
      </c>
      <c r="K15" s="154" t="s">
        <v>385</v>
      </c>
      <c r="L15" s="154"/>
      <c r="M15" s="152" t="s">
        <v>933</v>
      </c>
    </row>
    <row r="16" spans="1:13" ht="51.75" customHeight="1">
      <c r="A16" s="146"/>
      <c r="B16" s="158" t="s">
        <v>393</v>
      </c>
      <c r="C16" s="152">
        <v>40</v>
      </c>
      <c r="D16" s="153">
        <f>รายงานการดำเนินงาน!N132</f>
        <v>4699000</v>
      </c>
      <c r="E16" s="153">
        <v>439944</v>
      </c>
      <c r="F16" s="153">
        <v>355834</v>
      </c>
      <c r="G16" s="153">
        <f>รายงานการดำเนินงาน!R91+2408+698320+194130+8075+8125+27745+45595</f>
        <v>984398</v>
      </c>
      <c r="H16" s="187" t="s">
        <v>272</v>
      </c>
      <c r="I16" s="187" t="s">
        <v>411</v>
      </c>
      <c r="J16" s="187" t="s">
        <v>410</v>
      </c>
      <c r="K16" s="187" t="s">
        <v>387</v>
      </c>
      <c r="L16" s="154"/>
      <c r="M16" s="152" t="s">
        <v>272</v>
      </c>
    </row>
    <row r="17" spans="1:13" ht="69.75">
      <c r="A17" s="146"/>
      <c r="B17" s="545" t="s">
        <v>1008</v>
      </c>
      <c r="C17" s="152">
        <v>1</v>
      </c>
      <c r="D17" s="153">
        <f>รายงานการดำเนินงาน!N133</f>
        <v>2088300</v>
      </c>
      <c r="E17" s="154">
        <f>รายงานการดำเนินงาน!Q133</f>
        <v>274017</v>
      </c>
      <c r="F17" s="154">
        <f>รายงานการดำเนินงาน!R133</f>
        <v>238527</v>
      </c>
      <c r="G17" s="154">
        <v>0</v>
      </c>
      <c r="H17" s="154" t="s">
        <v>272</v>
      </c>
      <c r="I17" s="154" t="s">
        <v>385</v>
      </c>
      <c r="J17" s="154" t="s">
        <v>272</v>
      </c>
      <c r="K17" s="154" t="s">
        <v>385</v>
      </c>
      <c r="L17" s="154"/>
      <c r="M17" s="152" t="s">
        <v>933</v>
      </c>
    </row>
    <row r="18" spans="1:13" ht="51.75" customHeight="1">
      <c r="A18" s="146"/>
      <c r="B18" s="545" t="s">
        <v>1010</v>
      </c>
      <c r="C18" s="143">
        <v>30</v>
      </c>
      <c r="D18" s="159">
        <f>รายงานการดำเนินงาน!N148</f>
        <v>2462700</v>
      </c>
      <c r="E18" s="159">
        <f>รายงานการดำเนินงาน!Q148</f>
        <v>38736</v>
      </c>
      <c r="F18" s="159">
        <f>รายงานการดำเนินงาน!R148</f>
        <v>87137.5</v>
      </c>
      <c r="G18" s="159"/>
      <c r="H18" s="544" t="s">
        <v>387</v>
      </c>
      <c r="I18" s="544" t="s">
        <v>1009</v>
      </c>
      <c r="J18" s="544" t="s">
        <v>389</v>
      </c>
      <c r="K18" s="544" t="s">
        <v>272</v>
      </c>
      <c r="L18" s="160"/>
      <c r="M18" s="543" t="s">
        <v>1007</v>
      </c>
    </row>
    <row r="19" spans="1:13" ht="51.75" customHeight="1">
      <c r="A19" s="146"/>
      <c r="B19" s="545" t="s">
        <v>1011</v>
      </c>
      <c r="C19" s="143">
        <v>2</v>
      </c>
      <c r="D19" s="159">
        <f>รายงานการดำเนินงาน!N179</f>
        <v>148000</v>
      </c>
      <c r="E19" s="159">
        <f>รายงานการดำเนินงาน!Q180</f>
        <v>6900</v>
      </c>
      <c r="F19" s="159">
        <f>รายงานการดำเนินงาน!R180</f>
        <v>16350</v>
      </c>
      <c r="G19" s="159"/>
      <c r="H19" s="544" t="s">
        <v>385</v>
      </c>
      <c r="I19" s="544" t="s">
        <v>385</v>
      </c>
      <c r="J19" s="544"/>
      <c r="K19" s="544"/>
      <c r="L19" s="160"/>
      <c r="M19" s="143"/>
    </row>
    <row r="20" spans="1:13" ht="51.75" customHeight="1">
      <c r="A20" s="146"/>
      <c r="B20" s="545" t="s">
        <v>1012</v>
      </c>
      <c r="C20" s="143">
        <v>10</v>
      </c>
      <c r="D20" s="159">
        <f>รายงานการดำเนินงาน!N182</f>
        <v>1786250</v>
      </c>
      <c r="E20" s="159">
        <f>รายงานการดำเนินงาน!Q182</f>
        <v>217250</v>
      </c>
      <c r="F20" s="159">
        <f>รายงานการดำเนินงาน!R182</f>
        <v>217250</v>
      </c>
      <c r="G20" s="159"/>
      <c r="H20" s="544" t="s">
        <v>386</v>
      </c>
      <c r="I20" s="544" t="s">
        <v>386</v>
      </c>
      <c r="J20" s="544"/>
      <c r="K20" s="544"/>
      <c r="L20" s="160"/>
      <c r="M20" s="143"/>
    </row>
    <row r="21" spans="1:13">
      <c r="A21" s="143">
        <v>2</v>
      </c>
      <c r="B21" s="144" t="s">
        <v>394</v>
      </c>
      <c r="C21" s="143"/>
      <c r="D21" s="159"/>
      <c r="E21" s="159"/>
      <c r="F21" s="159"/>
      <c r="G21" s="159"/>
      <c r="H21" s="160"/>
      <c r="I21" s="160"/>
      <c r="J21" s="160"/>
      <c r="K21" s="160"/>
      <c r="L21" s="160"/>
      <c r="M21" s="143" t="s">
        <v>18</v>
      </c>
    </row>
    <row r="22" spans="1:13" ht="46.5">
      <c r="A22" s="146"/>
      <c r="B22" s="147" t="s">
        <v>395</v>
      </c>
      <c r="C22" s="148">
        <v>3</v>
      </c>
      <c r="D22" s="149">
        <f>รายงานการดำเนินงาน!N193+รายงานการดำเนินงาน!P194+รายงานการดำเนินงาน!P195</f>
        <v>683400</v>
      </c>
      <c r="E22" s="149">
        <f>รายงานการดำเนินงาน!Q193+รายงานการดำเนินงาน!Q194+รายงานการดำเนินงาน!Q195</f>
        <v>413500</v>
      </c>
      <c r="F22" s="149">
        <f>รายงานการดำเนินงาน!R193+รายงานการดำเนินงาน!R194+รายงานการดำเนินงาน!R195+รายงานการดำเนินงาน!R196</f>
        <v>0</v>
      </c>
      <c r="G22" s="149">
        <v>0</v>
      </c>
      <c r="H22" s="150" t="s">
        <v>272</v>
      </c>
      <c r="I22" s="150" t="s">
        <v>389</v>
      </c>
      <c r="J22" s="150" t="s">
        <v>272</v>
      </c>
      <c r="K22" s="150" t="s">
        <v>272</v>
      </c>
      <c r="L22" s="150"/>
      <c r="M22" s="148" t="s">
        <v>272</v>
      </c>
    </row>
    <row r="23" spans="1:13" ht="46.5">
      <c r="A23" s="146"/>
      <c r="B23" s="158" t="s">
        <v>396</v>
      </c>
      <c r="C23" s="152">
        <v>1</v>
      </c>
      <c r="D23" s="153">
        <f>รายงานการดำเนินงาน!P196</f>
        <v>349800</v>
      </c>
      <c r="E23" s="149">
        <f>รายงานการดำเนินงาน!Q196</f>
        <v>121700</v>
      </c>
      <c r="F23" s="149">
        <v>0</v>
      </c>
      <c r="G23" s="149">
        <v>0</v>
      </c>
      <c r="H23" s="154" t="s">
        <v>272</v>
      </c>
      <c r="I23" s="154" t="s">
        <v>385</v>
      </c>
      <c r="J23" s="154" t="s">
        <v>272</v>
      </c>
      <c r="K23" s="154" t="s">
        <v>272</v>
      </c>
      <c r="L23" s="154"/>
      <c r="M23" s="152" t="s">
        <v>272</v>
      </c>
    </row>
    <row r="24" spans="1:13" ht="46.5">
      <c r="A24" s="143">
        <v>3</v>
      </c>
      <c r="B24" s="144" t="s">
        <v>397</v>
      </c>
      <c r="C24" s="143"/>
      <c r="D24" s="159"/>
      <c r="E24" s="159" t="s">
        <v>18</v>
      </c>
      <c r="F24" s="159"/>
      <c r="G24" s="159"/>
      <c r="H24" s="160"/>
      <c r="I24" s="160"/>
      <c r="J24" s="160"/>
      <c r="K24" s="160"/>
      <c r="L24" s="160"/>
      <c r="M24" s="145"/>
    </row>
    <row r="25" spans="1:13" s="165" customFormat="1" ht="46.5">
      <c r="A25" s="146"/>
      <c r="B25" s="161" t="s">
        <v>398</v>
      </c>
      <c r="C25" s="146">
        <v>6</v>
      </c>
      <c r="D25" s="162">
        <f>รายงานการดำเนินงาน!N197+รายงานการดำเนินงาน!N198+รายงานการดำเนินงาน!N199+รายงานการดำเนินงาน!N200+รายงานการดำเนินงาน!N201+รายงานการดำเนินงาน!P202</f>
        <v>559700</v>
      </c>
      <c r="E25" s="163">
        <f>รายงานการดำเนินงาน!Q197+รายงานการดำเนินงาน!Q198+รายงานการดำเนินงาน!Q199+รายงานการดำเนินงาน!Q200+รายงานการดำเนินงาน!Q201+รายงานการดำเนินงาน!Q2</f>
        <v>265000</v>
      </c>
      <c r="F25" s="163">
        <f>รายงานการดำเนินงาน!R197+รายงานการดำเนินงาน!R198+รายงานการดำเนินงาน!R199+รายงานการดำเนินงาน!R200+รายงานการดำเนินงาน!R201+รายงานการดำเนินงาน!R2</f>
        <v>183000</v>
      </c>
      <c r="G25" s="163"/>
      <c r="H25" s="164" t="s">
        <v>318</v>
      </c>
      <c r="I25" s="547" t="s">
        <v>409</v>
      </c>
      <c r="J25" s="164" t="s">
        <v>272</v>
      </c>
      <c r="K25" s="164" t="s">
        <v>272</v>
      </c>
      <c r="L25" s="164"/>
      <c r="M25" s="146" t="s">
        <v>272</v>
      </c>
    </row>
    <row r="26" spans="1:13">
      <c r="A26" s="143">
        <v>4</v>
      </c>
      <c r="B26" s="166" t="s">
        <v>399</v>
      </c>
      <c r="C26" s="143"/>
      <c r="D26" s="159"/>
      <c r="E26" s="159"/>
      <c r="F26" s="159"/>
      <c r="G26" s="159"/>
      <c r="H26" s="160"/>
      <c r="I26" s="160"/>
      <c r="J26" s="160"/>
      <c r="K26" s="160"/>
      <c r="L26" s="160"/>
      <c r="M26" s="145"/>
    </row>
    <row r="27" spans="1:13" s="165" customFormat="1" ht="46.5">
      <c r="A27" s="146"/>
      <c r="B27" s="161" t="s">
        <v>400</v>
      </c>
      <c r="C27" s="146">
        <v>5</v>
      </c>
      <c r="D27" s="167">
        <f>รายงานการดำเนินงาน!P203+รายงานการดำเนินงาน!P204+รายงานการดำเนินงาน!P205+รายงานการดำเนินงาน!P206+รายงานการดำเนินงาน!P207</f>
        <v>307600</v>
      </c>
      <c r="E27" s="162">
        <v>0</v>
      </c>
      <c r="F27" s="162">
        <v>0</v>
      </c>
      <c r="G27" s="162"/>
      <c r="H27" s="146" t="s">
        <v>272</v>
      </c>
      <c r="I27" s="146" t="s">
        <v>390</v>
      </c>
      <c r="J27" s="146" t="s">
        <v>390</v>
      </c>
      <c r="K27" s="146" t="s">
        <v>272</v>
      </c>
      <c r="L27" s="164"/>
      <c r="M27" s="146" t="s">
        <v>272</v>
      </c>
    </row>
    <row r="28" spans="1:13">
      <c r="A28" s="152">
        <v>5</v>
      </c>
      <c r="B28" s="168" t="s">
        <v>401</v>
      </c>
      <c r="C28" s="152" t="s">
        <v>18</v>
      </c>
      <c r="D28" s="152" t="s">
        <v>272</v>
      </c>
      <c r="E28" s="152" t="s">
        <v>272</v>
      </c>
      <c r="F28" s="152" t="s">
        <v>272</v>
      </c>
      <c r="G28" s="152"/>
      <c r="H28" s="152" t="s">
        <v>318</v>
      </c>
      <c r="I28" s="152" t="s">
        <v>272</v>
      </c>
      <c r="J28" s="152" t="s">
        <v>272</v>
      </c>
      <c r="K28" s="152" t="s">
        <v>272</v>
      </c>
      <c r="L28" s="154"/>
      <c r="M28" s="152" t="s">
        <v>272</v>
      </c>
    </row>
    <row r="29" spans="1:13" s="169" customFormat="1" ht="26.25" thickBot="1">
      <c r="C29" s="169">
        <f>SUM(C9:C28)</f>
        <v>127</v>
      </c>
      <c r="D29" s="170">
        <f>SUM(D9:D28)</f>
        <v>39257350</v>
      </c>
      <c r="E29" s="170">
        <f>SUM(E9:E28)</f>
        <v>7751934.2299999995</v>
      </c>
      <c r="F29" s="170">
        <f>SUM(F9:F28)</f>
        <v>2241884.4300000002</v>
      </c>
      <c r="G29" s="170">
        <f>SUM(G9:G28)</f>
        <v>1866216.81</v>
      </c>
      <c r="H29" s="574">
        <f>E29+F29+G29</f>
        <v>11860035.470000001</v>
      </c>
      <c r="I29" s="171" t="s">
        <v>402</v>
      </c>
      <c r="J29" s="172">
        <f>(E29+F29)/D29*100</f>
        <v>25.457191226611069</v>
      </c>
      <c r="K29" s="171" t="s">
        <v>403</v>
      </c>
      <c r="L29" s="172"/>
    </row>
    <row r="30" spans="1:13" ht="24" thickTop="1">
      <c r="D30" s="174"/>
      <c r="E30" s="174"/>
      <c r="F30" s="174"/>
      <c r="G30" s="174"/>
      <c r="H30" s="175"/>
      <c r="I30" s="176"/>
      <c r="J30" s="177"/>
      <c r="K30" s="176"/>
      <c r="L30" s="177"/>
    </row>
    <row r="31" spans="1:13">
      <c r="A31" s="188"/>
      <c r="B31" s="138" t="s">
        <v>1025</v>
      </c>
      <c r="C31" s="188"/>
      <c r="D31" s="174"/>
      <c r="E31" s="174"/>
      <c r="F31" s="174"/>
      <c r="G31" s="174"/>
      <c r="H31" s="175"/>
      <c r="I31" s="176"/>
      <c r="J31" s="177"/>
      <c r="K31" s="176"/>
      <c r="L31" s="177"/>
    </row>
    <row r="32" spans="1:13">
      <c r="A32" s="549"/>
      <c r="B32" s="138" t="s">
        <v>1024</v>
      </c>
      <c r="C32" s="549"/>
      <c r="D32" s="174"/>
      <c r="E32" s="174"/>
      <c r="F32" s="174"/>
      <c r="G32" s="174"/>
      <c r="H32" s="175"/>
      <c r="I32" s="176"/>
      <c r="J32" s="177"/>
      <c r="K32" s="176"/>
      <c r="L32" s="177"/>
    </row>
    <row r="33" spans="1:12">
      <c r="A33" s="549"/>
      <c r="B33" s="138" t="s">
        <v>1023</v>
      </c>
      <c r="C33" s="549"/>
      <c r="D33" s="174"/>
      <c r="E33" s="174"/>
      <c r="F33" s="174"/>
      <c r="G33" s="174"/>
      <c r="H33" s="175"/>
      <c r="I33" s="176"/>
      <c r="J33" s="177"/>
      <c r="K33" s="176"/>
      <c r="L33" s="177"/>
    </row>
    <row r="34" spans="1:12">
      <c r="A34" s="549"/>
      <c r="B34" s="138" t="s">
        <v>1026</v>
      </c>
      <c r="C34" s="549"/>
      <c r="D34" s="174"/>
      <c r="E34" s="174"/>
      <c r="F34" s="174"/>
      <c r="G34" s="174"/>
      <c r="H34" s="175"/>
      <c r="I34" s="176"/>
      <c r="J34" s="177"/>
      <c r="K34" s="176"/>
      <c r="L34" s="177"/>
    </row>
    <row r="35" spans="1:12">
      <c r="A35" s="549"/>
      <c r="B35" s="138" t="s">
        <v>1027</v>
      </c>
      <c r="C35" s="549"/>
      <c r="D35" s="174"/>
      <c r="E35" s="174"/>
      <c r="F35" s="174"/>
      <c r="G35" s="174"/>
      <c r="H35" s="175"/>
      <c r="I35" s="176"/>
      <c r="J35" s="177"/>
      <c r="K35" s="176"/>
      <c r="L35" s="177"/>
    </row>
    <row r="36" spans="1:12">
      <c r="A36" s="549"/>
      <c r="B36" s="138"/>
      <c r="C36" s="549"/>
      <c r="D36" s="174"/>
      <c r="E36" s="174"/>
      <c r="F36" s="174"/>
      <c r="G36" s="174"/>
      <c r="H36" s="175"/>
      <c r="I36" s="176"/>
      <c r="J36" s="177"/>
      <c r="K36" s="176"/>
      <c r="L36" s="177"/>
    </row>
    <row r="37" spans="1:12" s="136" customFormat="1">
      <c r="A37" s="136" t="s">
        <v>1013</v>
      </c>
    </row>
    <row r="38" spans="1:12" s="138" customFormat="1">
      <c r="A38" s="137"/>
      <c r="B38" s="138" t="s">
        <v>404</v>
      </c>
      <c r="C38" s="137"/>
      <c r="D38" s="178"/>
      <c r="E38" s="178"/>
      <c r="F38" s="178"/>
      <c r="G38" s="178"/>
      <c r="H38" s="179"/>
      <c r="I38" s="180"/>
      <c r="J38" s="181"/>
      <c r="K38" s="180"/>
      <c r="L38" s="181"/>
    </row>
    <row r="39" spans="1:12" s="138" customFormat="1">
      <c r="A39" s="137"/>
      <c r="B39" s="138" t="s">
        <v>1017</v>
      </c>
      <c r="C39" s="137"/>
      <c r="D39" s="178"/>
      <c r="E39" s="178"/>
      <c r="F39" s="178"/>
      <c r="G39" s="178"/>
      <c r="H39" s="179"/>
      <c r="I39" s="180"/>
      <c r="J39" s="181"/>
      <c r="K39" s="180"/>
      <c r="L39" s="181"/>
    </row>
    <row r="40" spans="1:12" s="138" customFormat="1">
      <c r="A40" s="137"/>
      <c r="B40" s="182" t="s">
        <v>1028</v>
      </c>
      <c r="C40" s="137"/>
      <c r="D40" s="178"/>
      <c r="E40" s="178"/>
      <c r="F40" s="178"/>
      <c r="G40" s="178"/>
      <c r="H40" s="179"/>
      <c r="I40" s="180"/>
      <c r="J40" s="181"/>
      <c r="K40" s="180"/>
      <c r="L40" s="181"/>
    </row>
    <row r="41" spans="1:12" s="138" customFormat="1">
      <c r="A41" s="137"/>
      <c r="B41" s="138" t="s">
        <v>1018</v>
      </c>
      <c r="C41" s="137"/>
      <c r="D41" s="178"/>
      <c r="E41" s="178"/>
      <c r="F41" s="178"/>
      <c r="G41" s="178"/>
      <c r="H41" s="179"/>
      <c r="I41" s="180"/>
      <c r="J41" s="181"/>
      <c r="K41" s="180"/>
      <c r="L41" s="181"/>
    </row>
    <row r="42" spans="1:12" s="138" customFormat="1">
      <c r="A42" s="137"/>
      <c r="B42" s="138" t="s">
        <v>1019</v>
      </c>
      <c r="C42" s="137"/>
      <c r="D42" s="178"/>
      <c r="E42" s="178"/>
      <c r="F42" s="178"/>
      <c r="G42" s="178"/>
      <c r="H42" s="179"/>
      <c r="I42" s="180"/>
      <c r="J42" s="181"/>
      <c r="K42" s="180"/>
      <c r="L42" s="181"/>
    </row>
    <row r="43" spans="1:12" s="138" customFormat="1">
      <c r="A43" s="137"/>
      <c r="B43" s="138" t="s">
        <v>1020</v>
      </c>
      <c r="C43" s="137"/>
      <c r="D43" s="178"/>
      <c r="E43" s="178"/>
      <c r="F43" s="178"/>
      <c r="G43" s="178"/>
      <c r="H43" s="179"/>
      <c r="I43" s="180"/>
      <c r="J43" s="181"/>
      <c r="K43" s="180"/>
      <c r="L43" s="181"/>
    </row>
    <row r="44" spans="1:12" s="138" customFormat="1">
      <c r="A44" s="137"/>
      <c r="B44" s="138" t="s">
        <v>1021</v>
      </c>
      <c r="C44" s="137"/>
      <c r="D44" s="178"/>
      <c r="E44" s="178"/>
      <c r="F44" s="178"/>
      <c r="G44" s="178"/>
      <c r="H44" s="179"/>
      <c r="I44" s="180"/>
      <c r="J44" s="181"/>
      <c r="K44" s="180"/>
      <c r="L44" s="181"/>
    </row>
    <row r="45" spans="1:12" s="138" customFormat="1">
      <c r="A45" s="137"/>
      <c r="B45" s="138" t="s">
        <v>1022</v>
      </c>
      <c r="C45" s="137"/>
      <c r="D45" s="178"/>
      <c r="E45" s="178"/>
      <c r="F45" s="178"/>
      <c r="G45" s="178"/>
      <c r="H45" s="179"/>
      <c r="I45" s="180"/>
      <c r="J45" s="181"/>
      <c r="K45" s="180"/>
      <c r="L45" s="181"/>
    </row>
    <row r="46" spans="1:12" s="138" customFormat="1">
      <c r="A46" s="137"/>
      <c r="B46" s="550" t="s">
        <v>1014</v>
      </c>
      <c r="C46" s="137"/>
      <c r="D46" s="178"/>
      <c r="E46" s="178"/>
      <c r="F46" s="178"/>
      <c r="G46" s="178"/>
      <c r="H46" s="179"/>
      <c r="I46" s="180"/>
      <c r="J46" s="181"/>
      <c r="K46" s="180"/>
      <c r="L46" s="181"/>
    </row>
    <row r="47" spans="1:12" s="138" customFormat="1">
      <c r="A47" s="137"/>
      <c r="B47" s="550" t="s">
        <v>1015</v>
      </c>
      <c r="C47" s="137"/>
      <c r="D47" s="178"/>
      <c r="E47" s="178"/>
      <c r="F47" s="178"/>
      <c r="G47" s="178"/>
      <c r="H47" s="179"/>
      <c r="I47" s="180"/>
      <c r="J47" s="181"/>
      <c r="K47" s="180"/>
      <c r="L47" s="181"/>
    </row>
    <row r="48" spans="1:12" s="138" customFormat="1">
      <c r="A48" s="137"/>
      <c r="B48" s="182" t="s">
        <v>1016</v>
      </c>
      <c r="C48" s="137"/>
      <c r="D48" s="178"/>
      <c r="E48" s="178"/>
      <c r="F48" s="178"/>
      <c r="G48" s="178"/>
      <c r="H48" s="179"/>
      <c r="I48" s="180"/>
      <c r="J48" s="181"/>
      <c r="K48" s="180"/>
      <c r="L48" s="181"/>
    </row>
    <row r="49" spans="1:12" s="138" customFormat="1">
      <c r="A49" s="137"/>
      <c r="B49" s="183" t="s">
        <v>1065</v>
      </c>
      <c r="C49" s="137"/>
      <c r="D49" s="178"/>
      <c r="E49" s="178" t="s">
        <v>18</v>
      </c>
      <c r="F49" s="178"/>
      <c r="G49" s="178"/>
      <c r="H49" s="179"/>
      <c r="I49" s="180"/>
      <c r="J49" s="181"/>
      <c r="K49" s="180"/>
      <c r="L49" s="181"/>
    </row>
    <row r="50" spans="1:12" s="136" customFormat="1">
      <c r="A50" s="136" t="s">
        <v>1066</v>
      </c>
    </row>
    <row r="51" spans="1:12">
      <c r="B51" s="184" t="s">
        <v>1068</v>
      </c>
      <c r="D51" s="177"/>
      <c r="E51" s="177"/>
      <c r="F51" s="177"/>
      <c r="G51" s="177"/>
      <c r="H51" s="177"/>
      <c r="I51" s="177"/>
      <c r="J51" s="177"/>
      <c r="K51" s="177"/>
      <c r="L51" s="177"/>
    </row>
    <row r="52" spans="1:12">
      <c r="B52" s="184" t="s">
        <v>1067</v>
      </c>
      <c r="D52" s="177"/>
      <c r="E52" s="177"/>
      <c r="F52" s="177"/>
      <c r="G52" s="177"/>
      <c r="H52" s="177"/>
      <c r="I52" s="177"/>
      <c r="J52" s="177"/>
      <c r="K52" s="177"/>
      <c r="L52" s="177"/>
    </row>
    <row r="53" spans="1:12">
      <c r="A53" s="551"/>
      <c r="B53" s="184" t="s">
        <v>1069</v>
      </c>
      <c r="C53" s="551"/>
      <c r="D53" s="177"/>
      <c r="E53" s="177"/>
      <c r="F53" s="177"/>
      <c r="G53" s="177"/>
      <c r="H53" s="177"/>
      <c r="I53" s="177"/>
      <c r="J53" s="177"/>
      <c r="K53" s="177"/>
      <c r="L53" s="177"/>
    </row>
    <row r="54" spans="1:12">
      <c r="A54" s="551"/>
      <c r="B54" s="184" t="s">
        <v>1070</v>
      </c>
      <c r="C54" s="551"/>
      <c r="D54" s="177"/>
      <c r="E54" s="177"/>
      <c r="F54" s="177"/>
      <c r="G54" s="177"/>
      <c r="H54" s="177"/>
      <c r="I54" s="177"/>
      <c r="J54" s="177"/>
      <c r="K54" s="177"/>
      <c r="L54" s="177"/>
    </row>
    <row r="55" spans="1:12">
      <c r="B55" s="185" t="s">
        <v>405</v>
      </c>
      <c r="D55" s="177"/>
      <c r="E55" s="177"/>
      <c r="F55" s="177"/>
      <c r="G55" s="177"/>
      <c r="H55" s="177"/>
      <c r="I55" s="177"/>
      <c r="J55" s="177"/>
      <c r="K55" s="177"/>
      <c r="L55" s="177"/>
    </row>
    <row r="56" spans="1:12">
      <c r="A56" s="572"/>
      <c r="B56" s="184" t="s">
        <v>1068</v>
      </c>
      <c r="C56" s="572"/>
      <c r="D56" s="177"/>
      <c r="E56" s="177"/>
      <c r="F56" s="177"/>
      <c r="G56" s="177"/>
      <c r="H56" s="177"/>
      <c r="I56" s="177"/>
      <c r="J56" s="177"/>
      <c r="K56" s="177"/>
      <c r="L56" s="177"/>
    </row>
    <row r="57" spans="1:12">
      <c r="A57" s="572"/>
      <c r="B57" s="184" t="s">
        <v>1071</v>
      </c>
      <c r="C57" s="572"/>
      <c r="D57" s="177"/>
      <c r="E57" s="177"/>
      <c r="F57" s="177"/>
      <c r="G57" s="177"/>
      <c r="H57" s="177"/>
      <c r="I57" s="177"/>
      <c r="J57" s="177"/>
      <c r="K57" s="177"/>
      <c r="L57" s="177"/>
    </row>
    <row r="58" spans="1:12">
      <c r="A58" s="572"/>
      <c r="B58" s="184" t="s">
        <v>1067</v>
      </c>
      <c r="C58" s="572"/>
      <c r="D58" s="177"/>
      <c r="E58" s="177"/>
      <c r="F58" s="177"/>
      <c r="G58" s="177"/>
      <c r="H58" s="177"/>
      <c r="I58" s="177"/>
      <c r="J58" s="177"/>
      <c r="K58" s="177"/>
      <c r="L58" s="177"/>
    </row>
    <row r="59" spans="1:12">
      <c r="A59" s="572"/>
      <c r="B59" s="184" t="s">
        <v>1076</v>
      </c>
      <c r="C59" s="572"/>
      <c r="D59" s="177"/>
      <c r="E59" s="177"/>
      <c r="F59" s="177"/>
      <c r="G59" s="177"/>
      <c r="H59" s="177"/>
      <c r="I59" s="177"/>
      <c r="J59" s="177"/>
      <c r="K59" s="177"/>
      <c r="L59" s="177"/>
    </row>
    <row r="60" spans="1:12">
      <c r="A60" s="572"/>
      <c r="B60" s="184" t="s">
        <v>1072</v>
      </c>
      <c r="C60" s="572"/>
      <c r="D60" s="177"/>
      <c r="E60" s="177"/>
      <c r="F60" s="177"/>
      <c r="G60" s="177"/>
      <c r="H60" s="177"/>
      <c r="I60" s="177"/>
      <c r="J60" s="177"/>
      <c r="K60" s="177"/>
      <c r="L60" s="177"/>
    </row>
    <row r="61" spans="1:12">
      <c r="A61" s="572"/>
      <c r="B61" s="184" t="s">
        <v>1075</v>
      </c>
      <c r="C61" s="572"/>
      <c r="D61" s="177"/>
      <c r="E61" s="177"/>
      <c r="F61" s="177"/>
      <c r="G61" s="177"/>
      <c r="H61" s="177"/>
      <c r="I61" s="177"/>
      <c r="J61" s="177"/>
      <c r="K61" s="177"/>
      <c r="L61" s="177"/>
    </row>
    <row r="62" spans="1:12">
      <c r="A62" s="572"/>
      <c r="B62" s="184" t="s">
        <v>1073</v>
      </c>
      <c r="C62" s="572"/>
      <c r="D62" s="177"/>
      <c r="E62" s="177"/>
      <c r="F62" s="177"/>
      <c r="G62" s="177"/>
      <c r="H62" s="177"/>
      <c r="I62" s="177"/>
      <c r="J62" s="177"/>
      <c r="K62" s="177"/>
      <c r="L62" s="177"/>
    </row>
    <row r="63" spans="1:12">
      <c r="B63" s="184" t="s">
        <v>1074</v>
      </c>
      <c r="D63" s="177"/>
      <c r="E63" s="177"/>
      <c r="F63" s="177"/>
      <c r="G63" s="177"/>
      <c r="H63" s="177"/>
      <c r="I63" s="177"/>
      <c r="J63" s="177"/>
      <c r="K63" s="177"/>
      <c r="L63" s="177"/>
    </row>
    <row r="64" spans="1:12">
      <c r="A64" s="572"/>
      <c r="B64" s="184"/>
      <c r="C64" s="572"/>
      <c r="D64" s="177"/>
      <c r="E64" s="177"/>
      <c r="F64" s="177"/>
      <c r="G64" s="177"/>
      <c r="H64" s="177"/>
      <c r="I64" s="177"/>
      <c r="J64" s="177"/>
      <c r="K64" s="177"/>
      <c r="L64" s="177"/>
    </row>
    <row r="65" spans="1:12" s="138" customFormat="1">
      <c r="A65" s="137"/>
      <c r="B65" s="186" t="s">
        <v>406</v>
      </c>
      <c r="C65" s="137"/>
      <c r="D65" s="181"/>
      <c r="E65" s="181"/>
      <c r="F65" s="181"/>
      <c r="G65" s="181"/>
      <c r="H65" s="181"/>
      <c r="I65" s="181"/>
      <c r="J65" s="181"/>
      <c r="K65" s="181"/>
      <c r="L65" s="181"/>
    </row>
    <row r="66" spans="1:12">
      <c r="D66" s="177"/>
      <c r="E66" s="177"/>
      <c r="F66" s="177"/>
      <c r="G66" s="177"/>
      <c r="H66" s="177"/>
      <c r="I66" s="177"/>
      <c r="J66" s="177"/>
      <c r="K66" s="177"/>
      <c r="L66" s="177"/>
    </row>
    <row r="67" spans="1:12">
      <c r="D67" s="177"/>
      <c r="E67" s="177"/>
      <c r="F67" s="177"/>
      <c r="G67" s="177"/>
      <c r="H67" s="177"/>
      <c r="I67" s="177"/>
      <c r="J67" s="177"/>
      <c r="K67" s="177"/>
      <c r="L67" s="177"/>
    </row>
    <row r="68" spans="1:12">
      <c r="D68" s="177"/>
      <c r="E68" s="177"/>
      <c r="F68" s="177"/>
      <c r="G68" s="177"/>
      <c r="H68" s="177"/>
      <c r="I68" s="177"/>
      <c r="J68" s="177"/>
      <c r="K68" s="177"/>
      <c r="L68" s="177"/>
    </row>
    <row r="69" spans="1:12">
      <c r="D69" s="177"/>
      <c r="E69" s="177"/>
      <c r="F69" s="177"/>
      <c r="G69" s="177"/>
      <c r="H69" s="177"/>
      <c r="I69" s="177"/>
      <c r="J69" s="177"/>
      <c r="K69" s="177"/>
      <c r="L69" s="177"/>
    </row>
    <row r="70" spans="1:12">
      <c r="D70" s="177"/>
      <c r="E70" s="177"/>
      <c r="F70" s="177"/>
      <c r="G70" s="177"/>
      <c r="H70" s="177"/>
      <c r="I70" s="177"/>
      <c r="J70" s="177"/>
      <c r="K70" s="177"/>
      <c r="L70" s="177"/>
    </row>
    <row r="71" spans="1:12">
      <c r="D71" s="177"/>
      <c r="E71" s="177"/>
      <c r="F71" s="177"/>
      <c r="G71" s="177"/>
      <c r="H71" s="177"/>
      <c r="I71" s="177"/>
      <c r="J71" s="177"/>
      <c r="K71" s="177"/>
      <c r="L71" s="177"/>
    </row>
    <row r="72" spans="1:12">
      <c r="D72" s="177"/>
      <c r="E72" s="177"/>
      <c r="F72" s="177"/>
      <c r="G72" s="177"/>
      <c r="H72" s="177"/>
      <c r="I72" s="177"/>
      <c r="J72" s="177"/>
      <c r="K72" s="177"/>
      <c r="L72" s="177"/>
    </row>
    <row r="73" spans="1:12">
      <c r="D73" s="177"/>
      <c r="E73" s="177"/>
      <c r="F73" s="177"/>
      <c r="G73" s="177"/>
      <c r="H73" s="177"/>
      <c r="I73" s="177"/>
      <c r="J73" s="177"/>
      <c r="K73" s="177"/>
      <c r="L73" s="177"/>
    </row>
    <row r="74" spans="1:12">
      <c r="D74" s="177"/>
      <c r="E74" s="177"/>
      <c r="F74" s="177"/>
      <c r="G74" s="177"/>
      <c r="H74" s="177"/>
      <c r="I74" s="177"/>
      <c r="J74" s="177"/>
      <c r="K74" s="177"/>
      <c r="L74" s="177"/>
    </row>
    <row r="75" spans="1:12">
      <c r="D75" s="177"/>
      <c r="E75" s="177"/>
      <c r="F75" s="177"/>
      <c r="G75" s="177"/>
      <c r="H75" s="177"/>
      <c r="I75" s="177"/>
      <c r="J75" s="177"/>
      <c r="K75" s="177"/>
      <c r="L75" s="177"/>
    </row>
    <row r="76" spans="1:12">
      <c r="D76" s="177"/>
      <c r="E76" s="177"/>
      <c r="F76" s="177"/>
      <c r="G76" s="177"/>
      <c r="H76" s="177"/>
      <c r="I76" s="177"/>
      <c r="J76" s="177"/>
      <c r="K76" s="177"/>
      <c r="L76" s="177"/>
    </row>
    <row r="77" spans="1:12">
      <c r="D77" s="177"/>
      <c r="E77" s="177"/>
      <c r="F77" s="177"/>
      <c r="G77" s="177"/>
      <c r="H77" s="177"/>
      <c r="I77" s="177"/>
      <c r="J77" s="177"/>
      <c r="K77" s="177"/>
      <c r="L77" s="177"/>
    </row>
    <row r="78" spans="1:12">
      <c r="D78" s="177"/>
      <c r="E78" s="177"/>
      <c r="F78" s="177"/>
      <c r="G78" s="177"/>
      <c r="H78" s="177"/>
      <c r="I78" s="177"/>
      <c r="J78" s="177"/>
      <c r="K78" s="177"/>
      <c r="L78" s="177"/>
    </row>
    <row r="79" spans="1:12">
      <c r="D79" s="177"/>
      <c r="E79" s="177"/>
      <c r="F79" s="177"/>
      <c r="G79" s="177"/>
      <c r="H79" s="177"/>
      <c r="I79" s="177"/>
      <c r="J79" s="177"/>
      <c r="K79" s="177"/>
      <c r="L79" s="177"/>
    </row>
    <row r="80" spans="1:12">
      <c r="D80" s="177"/>
      <c r="E80" s="177"/>
      <c r="F80" s="177"/>
      <c r="G80" s="177"/>
      <c r="H80" s="177"/>
      <c r="I80" s="177"/>
      <c r="J80" s="177"/>
      <c r="K80" s="177"/>
      <c r="L80" s="177"/>
    </row>
    <row r="81" spans="4:12">
      <c r="D81" s="177"/>
      <c r="E81" s="177"/>
      <c r="F81" s="177"/>
      <c r="G81" s="177"/>
      <c r="H81" s="177"/>
      <c r="I81" s="177"/>
      <c r="J81" s="177"/>
      <c r="K81" s="177"/>
      <c r="L81" s="177"/>
    </row>
    <row r="82" spans="4:12">
      <c r="D82" s="177"/>
      <c r="E82" s="177"/>
      <c r="F82" s="177"/>
      <c r="G82" s="177"/>
      <c r="H82" s="177"/>
      <c r="I82" s="177"/>
      <c r="J82" s="177"/>
      <c r="K82" s="177"/>
      <c r="L82" s="177"/>
    </row>
    <row r="83" spans="4:12">
      <c r="D83" s="177"/>
      <c r="E83" s="177"/>
      <c r="F83" s="177"/>
      <c r="G83" s="177"/>
      <c r="H83" s="177"/>
      <c r="I83" s="177"/>
      <c r="J83" s="177"/>
      <c r="K83" s="177"/>
      <c r="L83" s="177"/>
    </row>
    <row r="84" spans="4:12">
      <c r="D84" s="177"/>
      <c r="E84" s="177"/>
      <c r="F84" s="177"/>
      <c r="G84" s="177"/>
      <c r="H84" s="177"/>
      <c r="I84" s="177"/>
      <c r="J84" s="177"/>
      <c r="K84" s="177"/>
      <c r="L84" s="177"/>
    </row>
    <row r="85" spans="4:12">
      <c r="D85" s="177"/>
      <c r="E85" s="177"/>
      <c r="F85" s="177"/>
      <c r="G85" s="177"/>
      <c r="H85" s="177"/>
      <c r="I85" s="177"/>
      <c r="J85" s="177"/>
      <c r="K85" s="177"/>
      <c r="L85" s="177"/>
    </row>
    <row r="86" spans="4:12">
      <c r="D86" s="177"/>
      <c r="E86" s="177"/>
      <c r="F86" s="177"/>
      <c r="G86" s="177"/>
      <c r="H86" s="177"/>
      <c r="I86" s="177"/>
      <c r="J86" s="177"/>
      <c r="K86" s="177"/>
      <c r="L86" s="177"/>
    </row>
    <row r="87" spans="4:12">
      <c r="D87" s="177"/>
      <c r="E87" s="177"/>
      <c r="F87" s="177"/>
      <c r="G87" s="177"/>
      <c r="H87" s="177"/>
      <c r="I87" s="177"/>
      <c r="J87" s="177"/>
      <c r="K87" s="177"/>
      <c r="L87" s="177"/>
    </row>
  </sheetData>
  <mergeCells count="4">
    <mergeCell ref="A1:M1"/>
    <mergeCell ref="A2:M2"/>
    <mergeCell ref="A3:M3"/>
    <mergeCell ref="H6:L6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7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6"/>
  <sheetViews>
    <sheetView workbookViewId="0">
      <selection activeCell="C98" sqref="C98"/>
    </sheetView>
  </sheetViews>
  <sheetFormatPr defaultColWidth="9" defaultRowHeight="21"/>
  <cols>
    <col min="1" max="1" width="7.7109375" style="73" customWidth="1"/>
    <col min="2" max="2" width="26.7109375" style="3" customWidth="1"/>
    <col min="3" max="3" width="71.140625" style="3" customWidth="1"/>
    <col min="4" max="4" width="17" style="3" customWidth="1"/>
    <col min="5" max="235" width="9" style="3"/>
    <col min="236" max="236" width="6.28515625" style="3" customWidth="1"/>
    <col min="237" max="237" width="10.140625" style="3" customWidth="1"/>
    <col min="238" max="238" width="29.42578125" style="3" customWidth="1"/>
    <col min="239" max="247" width="0" style="3" hidden="1" customWidth="1"/>
    <col min="248" max="248" width="14.7109375" style="3" customWidth="1"/>
    <col min="249" max="249" width="11" style="3" customWidth="1"/>
    <col min="250" max="250" width="11.140625" style="3" customWidth="1"/>
    <col min="251" max="251" width="9.7109375" style="3" customWidth="1"/>
    <col min="252" max="252" width="10.42578125" style="3" customWidth="1"/>
    <col min="253" max="254" width="9.5703125" style="3" customWidth="1"/>
    <col min="255" max="255" width="10.85546875" style="3" customWidth="1"/>
    <col min="256" max="256" width="9.42578125" style="3" customWidth="1"/>
    <col min="257" max="257" width="10.28515625" style="3" customWidth="1"/>
    <col min="258" max="258" width="9.7109375" style="3" customWidth="1"/>
    <col min="259" max="259" width="9.28515625" style="3" customWidth="1"/>
    <col min="260" max="491" width="9" style="3"/>
    <col min="492" max="492" width="6.28515625" style="3" customWidth="1"/>
    <col min="493" max="493" width="10.140625" style="3" customWidth="1"/>
    <col min="494" max="494" width="29.42578125" style="3" customWidth="1"/>
    <col min="495" max="503" width="0" style="3" hidden="1" customWidth="1"/>
    <col min="504" max="504" width="14.7109375" style="3" customWidth="1"/>
    <col min="505" max="505" width="11" style="3" customWidth="1"/>
    <col min="506" max="506" width="11.140625" style="3" customWidth="1"/>
    <col min="507" max="507" width="9.7109375" style="3" customWidth="1"/>
    <col min="508" max="508" width="10.42578125" style="3" customWidth="1"/>
    <col min="509" max="510" width="9.5703125" style="3" customWidth="1"/>
    <col min="511" max="511" width="10.85546875" style="3" customWidth="1"/>
    <col min="512" max="512" width="9.42578125" style="3" customWidth="1"/>
    <col min="513" max="513" width="10.28515625" style="3" customWidth="1"/>
    <col min="514" max="514" width="9.7109375" style="3" customWidth="1"/>
    <col min="515" max="515" width="9.28515625" style="3" customWidth="1"/>
    <col min="516" max="747" width="9" style="3"/>
    <col min="748" max="748" width="6.28515625" style="3" customWidth="1"/>
    <col min="749" max="749" width="10.140625" style="3" customWidth="1"/>
    <col min="750" max="750" width="29.42578125" style="3" customWidth="1"/>
    <col min="751" max="759" width="0" style="3" hidden="1" customWidth="1"/>
    <col min="760" max="760" width="14.7109375" style="3" customWidth="1"/>
    <col min="761" max="761" width="11" style="3" customWidth="1"/>
    <col min="762" max="762" width="11.140625" style="3" customWidth="1"/>
    <col min="763" max="763" width="9.7109375" style="3" customWidth="1"/>
    <col min="764" max="764" width="10.42578125" style="3" customWidth="1"/>
    <col min="765" max="766" width="9.5703125" style="3" customWidth="1"/>
    <col min="767" max="767" width="10.85546875" style="3" customWidth="1"/>
    <col min="768" max="768" width="9.42578125" style="3" customWidth="1"/>
    <col min="769" max="769" width="10.28515625" style="3" customWidth="1"/>
    <col min="770" max="770" width="9.7109375" style="3" customWidth="1"/>
    <col min="771" max="771" width="9.28515625" style="3" customWidth="1"/>
    <col min="772" max="1003" width="9" style="3"/>
    <col min="1004" max="1004" width="6.28515625" style="3" customWidth="1"/>
    <col min="1005" max="1005" width="10.140625" style="3" customWidth="1"/>
    <col min="1006" max="1006" width="29.42578125" style="3" customWidth="1"/>
    <col min="1007" max="1015" width="0" style="3" hidden="1" customWidth="1"/>
    <col min="1016" max="1016" width="14.7109375" style="3" customWidth="1"/>
    <col min="1017" max="1017" width="11" style="3" customWidth="1"/>
    <col min="1018" max="1018" width="11.140625" style="3" customWidth="1"/>
    <col min="1019" max="1019" width="9.7109375" style="3" customWidth="1"/>
    <col min="1020" max="1020" width="10.42578125" style="3" customWidth="1"/>
    <col min="1021" max="1022" width="9.5703125" style="3" customWidth="1"/>
    <col min="1023" max="1023" width="10.85546875" style="3" customWidth="1"/>
    <col min="1024" max="1024" width="9.42578125" style="3" customWidth="1"/>
    <col min="1025" max="1025" width="10.28515625" style="3" customWidth="1"/>
    <col min="1026" max="1026" width="9.7109375" style="3" customWidth="1"/>
    <col min="1027" max="1027" width="9.28515625" style="3" customWidth="1"/>
    <col min="1028" max="1259" width="9" style="3"/>
    <col min="1260" max="1260" width="6.28515625" style="3" customWidth="1"/>
    <col min="1261" max="1261" width="10.140625" style="3" customWidth="1"/>
    <col min="1262" max="1262" width="29.42578125" style="3" customWidth="1"/>
    <col min="1263" max="1271" width="0" style="3" hidden="1" customWidth="1"/>
    <col min="1272" max="1272" width="14.7109375" style="3" customWidth="1"/>
    <col min="1273" max="1273" width="11" style="3" customWidth="1"/>
    <col min="1274" max="1274" width="11.140625" style="3" customWidth="1"/>
    <col min="1275" max="1275" width="9.7109375" style="3" customWidth="1"/>
    <col min="1276" max="1276" width="10.42578125" style="3" customWidth="1"/>
    <col min="1277" max="1278" width="9.5703125" style="3" customWidth="1"/>
    <col min="1279" max="1279" width="10.85546875" style="3" customWidth="1"/>
    <col min="1280" max="1280" width="9.42578125" style="3" customWidth="1"/>
    <col min="1281" max="1281" width="10.28515625" style="3" customWidth="1"/>
    <col min="1282" max="1282" width="9.7109375" style="3" customWidth="1"/>
    <col min="1283" max="1283" width="9.28515625" style="3" customWidth="1"/>
    <col min="1284" max="1515" width="9" style="3"/>
    <col min="1516" max="1516" width="6.28515625" style="3" customWidth="1"/>
    <col min="1517" max="1517" width="10.140625" style="3" customWidth="1"/>
    <col min="1518" max="1518" width="29.42578125" style="3" customWidth="1"/>
    <col min="1519" max="1527" width="0" style="3" hidden="1" customWidth="1"/>
    <col min="1528" max="1528" width="14.7109375" style="3" customWidth="1"/>
    <col min="1529" max="1529" width="11" style="3" customWidth="1"/>
    <col min="1530" max="1530" width="11.140625" style="3" customWidth="1"/>
    <col min="1531" max="1531" width="9.7109375" style="3" customWidth="1"/>
    <col min="1532" max="1532" width="10.42578125" style="3" customWidth="1"/>
    <col min="1533" max="1534" width="9.5703125" style="3" customWidth="1"/>
    <col min="1535" max="1535" width="10.85546875" style="3" customWidth="1"/>
    <col min="1536" max="1536" width="9.42578125" style="3" customWidth="1"/>
    <col min="1537" max="1537" width="10.28515625" style="3" customWidth="1"/>
    <col min="1538" max="1538" width="9.7109375" style="3" customWidth="1"/>
    <col min="1539" max="1539" width="9.28515625" style="3" customWidth="1"/>
    <col min="1540" max="1771" width="9" style="3"/>
    <col min="1772" max="1772" width="6.28515625" style="3" customWidth="1"/>
    <col min="1773" max="1773" width="10.140625" style="3" customWidth="1"/>
    <col min="1774" max="1774" width="29.42578125" style="3" customWidth="1"/>
    <col min="1775" max="1783" width="0" style="3" hidden="1" customWidth="1"/>
    <col min="1784" max="1784" width="14.7109375" style="3" customWidth="1"/>
    <col min="1785" max="1785" width="11" style="3" customWidth="1"/>
    <col min="1786" max="1786" width="11.140625" style="3" customWidth="1"/>
    <col min="1787" max="1787" width="9.7109375" style="3" customWidth="1"/>
    <col min="1788" max="1788" width="10.42578125" style="3" customWidth="1"/>
    <col min="1789" max="1790" width="9.5703125" style="3" customWidth="1"/>
    <col min="1791" max="1791" width="10.85546875" style="3" customWidth="1"/>
    <col min="1792" max="1792" width="9.42578125" style="3" customWidth="1"/>
    <col min="1793" max="1793" width="10.28515625" style="3" customWidth="1"/>
    <col min="1794" max="1794" width="9.7109375" style="3" customWidth="1"/>
    <col min="1795" max="1795" width="9.28515625" style="3" customWidth="1"/>
    <col min="1796" max="2027" width="9" style="3"/>
    <col min="2028" max="2028" width="6.28515625" style="3" customWidth="1"/>
    <col min="2029" max="2029" width="10.140625" style="3" customWidth="1"/>
    <col min="2030" max="2030" width="29.42578125" style="3" customWidth="1"/>
    <col min="2031" max="2039" width="0" style="3" hidden="1" customWidth="1"/>
    <col min="2040" max="2040" width="14.7109375" style="3" customWidth="1"/>
    <col min="2041" max="2041" width="11" style="3" customWidth="1"/>
    <col min="2042" max="2042" width="11.140625" style="3" customWidth="1"/>
    <col min="2043" max="2043" width="9.7109375" style="3" customWidth="1"/>
    <col min="2044" max="2044" width="10.42578125" style="3" customWidth="1"/>
    <col min="2045" max="2046" width="9.5703125" style="3" customWidth="1"/>
    <col min="2047" max="2047" width="10.85546875" style="3" customWidth="1"/>
    <col min="2048" max="2048" width="9.42578125" style="3" customWidth="1"/>
    <col min="2049" max="2049" width="10.28515625" style="3" customWidth="1"/>
    <col min="2050" max="2050" width="9.7109375" style="3" customWidth="1"/>
    <col min="2051" max="2051" width="9.28515625" style="3" customWidth="1"/>
    <col min="2052" max="2283" width="9" style="3"/>
    <col min="2284" max="2284" width="6.28515625" style="3" customWidth="1"/>
    <col min="2285" max="2285" width="10.140625" style="3" customWidth="1"/>
    <col min="2286" max="2286" width="29.42578125" style="3" customWidth="1"/>
    <col min="2287" max="2295" width="0" style="3" hidden="1" customWidth="1"/>
    <col min="2296" max="2296" width="14.7109375" style="3" customWidth="1"/>
    <col min="2297" max="2297" width="11" style="3" customWidth="1"/>
    <col min="2298" max="2298" width="11.140625" style="3" customWidth="1"/>
    <col min="2299" max="2299" width="9.7109375" style="3" customWidth="1"/>
    <col min="2300" max="2300" width="10.42578125" style="3" customWidth="1"/>
    <col min="2301" max="2302" width="9.5703125" style="3" customWidth="1"/>
    <col min="2303" max="2303" width="10.85546875" style="3" customWidth="1"/>
    <col min="2304" max="2304" width="9.42578125" style="3" customWidth="1"/>
    <col min="2305" max="2305" width="10.28515625" style="3" customWidth="1"/>
    <col min="2306" max="2306" width="9.7109375" style="3" customWidth="1"/>
    <col min="2307" max="2307" width="9.28515625" style="3" customWidth="1"/>
    <col min="2308" max="2539" width="9" style="3"/>
    <col min="2540" max="2540" width="6.28515625" style="3" customWidth="1"/>
    <col min="2541" max="2541" width="10.140625" style="3" customWidth="1"/>
    <col min="2542" max="2542" width="29.42578125" style="3" customWidth="1"/>
    <col min="2543" max="2551" width="0" style="3" hidden="1" customWidth="1"/>
    <col min="2552" max="2552" width="14.7109375" style="3" customWidth="1"/>
    <col min="2553" max="2553" width="11" style="3" customWidth="1"/>
    <col min="2554" max="2554" width="11.140625" style="3" customWidth="1"/>
    <col min="2555" max="2555" width="9.7109375" style="3" customWidth="1"/>
    <col min="2556" max="2556" width="10.42578125" style="3" customWidth="1"/>
    <col min="2557" max="2558" width="9.5703125" style="3" customWidth="1"/>
    <col min="2559" max="2559" width="10.85546875" style="3" customWidth="1"/>
    <col min="2560" max="2560" width="9.42578125" style="3" customWidth="1"/>
    <col min="2561" max="2561" width="10.28515625" style="3" customWidth="1"/>
    <col min="2562" max="2562" width="9.7109375" style="3" customWidth="1"/>
    <col min="2563" max="2563" width="9.28515625" style="3" customWidth="1"/>
    <col min="2564" max="2795" width="9" style="3"/>
    <col min="2796" max="2796" width="6.28515625" style="3" customWidth="1"/>
    <col min="2797" max="2797" width="10.140625" style="3" customWidth="1"/>
    <col min="2798" max="2798" width="29.42578125" style="3" customWidth="1"/>
    <col min="2799" max="2807" width="0" style="3" hidden="1" customWidth="1"/>
    <col min="2808" max="2808" width="14.7109375" style="3" customWidth="1"/>
    <col min="2809" max="2809" width="11" style="3" customWidth="1"/>
    <col min="2810" max="2810" width="11.140625" style="3" customWidth="1"/>
    <col min="2811" max="2811" width="9.7109375" style="3" customWidth="1"/>
    <col min="2812" max="2812" width="10.42578125" style="3" customWidth="1"/>
    <col min="2813" max="2814" width="9.5703125" style="3" customWidth="1"/>
    <col min="2815" max="2815" width="10.85546875" style="3" customWidth="1"/>
    <col min="2816" max="2816" width="9.42578125" style="3" customWidth="1"/>
    <col min="2817" max="2817" width="10.28515625" style="3" customWidth="1"/>
    <col min="2818" max="2818" width="9.7109375" style="3" customWidth="1"/>
    <col min="2819" max="2819" width="9.28515625" style="3" customWidth="1"/>
    <col min="2820" max="3051" width="9" style="3"/>
    <col min="3052" max="3052" width="6.28515625" style="3" customWidth="1"/>
    <col min="3053" max="3053" width="10.140625" style="3" customWidth="1"/>
    <col min="3054" max="3054" width="29.42578125" style="3" customWidth="1"/>
    <col min="3055" max="3063" width="0" style="3" hidden="1" customWidth="1"/>
    <col min="3064" max="3064" width="14.7109375" style="3" customWidth="1"/>
    <col min="3065" max="3065" width="11" style="3" customWidth="1"/>
    <col min="3066" max="3066" width="11.140625" style="3" customWidth="1"/>
    <col min="3067" max="3067" width="9.7109375" style="3" customWidth="1"/>
    <col min="3068" max="3068" width="10.42578125" style="3" customWidth="1"/>
    <col min="3069" max="3070" width="9.5703125" style="3" customWidth="1"/>
    <col min="3071" max="3071" width="10.85546875" style="3" customWidth="1"/>
    <col min="3072" max="3072" width="9.42578125" style="3" customWidth="1"/>
    <col min="3073" max="3073" width="10.28515625" style="3" customWidth="1"/>
    <col min="3074" max="3074" width="9.7109375" style="3" customWidth="1"/>
    <col min="3075" max="3075" width="9.28515625" style="3" customWidth="1"/>
    <col min="3076" max="3307" width="9" style="3"/>
    <col min="3308" max="3308" width="6.28515625" style="3" customWidth="1"/>
    <col min="3309" max="3309" width="10.140625" style="3" customWidth="1"/>
    <col min="3310" max="3310" width="29.42578125" style="3" customWidth="1"/>
    <col min="3311" max="3319" width="0" style="3" hidden="1" customWidth="1"/>
    <col min="3320" max="3320" width="14.7109375" style="3" customWidth="1"/>
    <col min="3321" max="3321" width="11" style="3" customWidth="1"/>
    <col min="3322" max="3322" width="11.140625" style="3" customWidth="1"/>
    <col min="3323" max="3323" width="9.7109375" style="3" customWidth="1"/>
    <col min="3324" max="3324" width="10.42578125" style="3" customWidth="1"/>
    <col min="3325" max="3326" width="9.5703125" style="3" customWidth="1"/>
    <col min="3327" max="3327" width="10.85546875" style="3" customWidth="1"/>
    <col min="3328" max="3328" width="9.42578125" style="3" customWidth="1"/>
    <col min="3329" max="3329" width="10.28515625" style="3" customWidth="1"/>
    <col min="3330" max="3330" width="9.7109375" style="3" customWidth="1"/>
    <col min="3331" max="3331" width="9.28515625" style="3" customWidth="1"/>
    <col min="3332" max="3563" width="9" style="3"/>
    <col min="3564" max="3564" width="6.28515625" style="3" customWidth="1"/>
    <col min="3565" max="3565" width="10.140625" style="3" customWidth="1"/>
    <col min="3566" max="3566" width="29.42578125" style="3" customWidth="1"/>
    <col min="3567" max="3575" width="0" style="3" hidden="1" customWidth="1"/>
    <col min="3576" max="3576" width="14.7109375" style="3" customWidth="1"/>
    <col min="3577" max="3577" width="11" style="3" customWidth="1"/>
    <col min="3578" max="3578" width="11.140625" style="3" customWidth="1"/>
    <col min="3579" max="3579" width="9.7109375" style="3" customWidth="1"/>
    <col min="3580" max="3580" width="10.42578125" style="3" customWidth="1"/>
    <col min="3581" max="3582" width="9.5703125" style="3" customWidth="1"/>
    <col min="3583" max="3583" width="10.85546875" style="3" customWidth="1"/>
    <col min="3584" max="3584" width="9.42578125" style="3" customWidth="1"/>
    <col min="3585" max="3585" width="10.28515625" style="3" customWidth="1"/>
    <col min="3586" max="3586" width="9.7109375" style="3" customWidth="1"/>
    <col min="3587" max="3587" width="9.28515625" style="3" customWidth="1"/>
    <col min="3588" max="3819" width="9" style="3"/>
    <col min="3820" max="3820" width="6.28515625" style="3" customWidth="1"/>
    <col min="3821" max="3821" width="10.140625" style="3" customWidth="1"/>
    <col min="3822" max="3822" width="29.42578125" style="3" customWidth="1"/>
    <col min="3823" max="3831" width="0" style="3" hidden="1" customWidth="1"/>
    <col min="3832" max="3832" width="14.7109375" style="3" customWidth="1"/>
    <col min="3833" max="3833" width="11" style="3" customWidth="1"/>
    <col min="3834" max="3834" width="11.140625" style="3" customWidth="1"/>
    <col min="3835" max="3835" width="9.7109375" style="3" customWidth="1"/>
    <col min="3836" max="3836" width="10.42578125" style="3" customWidth="1"/>
    <col min="3837" max="3838" width="9.5703125" style="3" customWidth="1"/>
    <col min="3839" max="3839" width="10.85546875" style="3" customWidth="1"/>
    <col min="3840" max="3840" width="9.42578125" style="3" customWidth="1"/>
    <col min="3841" max="3841" width="10.28515625" style="3" customWidth="1"/>
    <col min="3842" max="3842" width="9.7109375" style="3" customWidth="1"/>
    <col min="3843" max="3843" width="9.28515625" style="3" customWidth="1"/>
    <col min="3844" max="4075" width="9" style="3"/>
    <col min="4076" max="4076" width="6.28515625" style="3" customWidth="1"/>
    <col min="4077" max="4077" width="10.140625" style="3" customWidth="1"/>
    <col min="4078" max="4078" width="29.42578125" style="3" customWidth="1"/>
    <col min="4079" max="4087" width="0" style="3" hidden="1" customWidth="1"/>
    <col min="4088" max="4088" width="14.7109375" style="3" customWidth="1"/>
    <col min="4089" max="4089" width="11" style="3" customWidth="1"/>
    <col min="4090" max="4090" width="11.140625" style="3" customWidth="1"/>
    <col min="4091" max="4091" width="9.7109375" style="3" customWidth="1"/>
    <col min="4092" max="4092" width="10.42578125" style="3" customWidth="1"/>
    <col min="4093" max="4094" width="9.5703125" style="3" customWidth="1"/>
    <col min="4095" max="4095" width="10.85546875" style="3" customWidth="1"/>
    <col min="4096" max="4096" width="9.42578125" style="3" customWidth="1"/>
    <col min="4097" max="4097" width="10.28515625" style="3" customWidth="1"/>
    <col min="4098" max="4098" width="9.7109375" style="3" customWidth="1"/>
    <col min="4099" max="4099" width="9.28515625" style="3" customWidth="1"/>
    <col min="4100" max="4331" width="9" style="3"/>
    <col min="4332" max="4332" width="6.28515625" style="3" customWidth="1"/>
    <col min="4333" max="4333" width="10.140625" style="3" customWidth="1"/>
    <col min="4334" max="4334" width="29.42578125" style="3" customWidth="1"/>
    <col min="4335" max="4343" width="0" style="3" hidden="1" customWidth="1"/>
    <col min="4344" max="4344" width="14.7109375" style="3" customWidth="1"/>
    <col min="4345" max="4345" width="11" style="3" customWidth="1"/>
    <col min="4346" max="4346" width="11.140625" style="3" customWidth="1"/>
    <col min="4347" max="4347" width="9.7109375" style="3" customWidth="1"/>
    <col min="4348" max="4348" width="10.42578125" style="3" customWidth="1"/>
    <col min="4349" max="4350" width="9.5703125" style="3" customWidth="1"/>
    <col min="4351" max="4351" width="10.85546875" style="3" customWidth="1"/>
    <col min="4352" max="4352" width="9.42578125" style="3" customWidth="1"/>
    <col min="4353" max="4353" width="10.28515625" style="3" customWidth="1"/>
    <col min="4354" max="4354" width="9.7109375" style="3" customWidth="1"/>
    <col min="4355" max="4355" width="9.28515625" style="3" customWidth="1"/>
    <col min="4356" max="4587" width="9" style="3"/>
    <col min="4588" max="4588" width="6.28515625" style="3" customWidth="1"/>
    <col min="4589" max="4589" width="10.140625" style="3" customWidth="1"/>
    <col min="4590" max="4590" width="29.42578125" style="3" customWidth="1"/>
    <col min="4591" max="4599" width="0" style="3" hidden="1" customWidth="1"/>
    <col min="4600" max="4600" width="14.7109375" style="3" customWidth="1"/>
    <col min="4601" max="4601" width="11" style="3" customWidth="1"/>
    <col min="4602" max="4602" width="11.140625" style="3" customWidth="1"/>
    <col min="4603" max="4603" width="9.7109375" style="3" customWidth="1"/>
    <col min="4604" max="4604" width="10.42578125" style="3" customWidth="1"/>
    <col min="4605" max="4606" width="9.5703125" style="3" customWidth="1"/>
    <col min="4607" max="4607" width="10.85546875" style="3" customWidth="1"/>
    <col min="4608" max="4608" width="9.42578125" style="3" customWidth="1"/>
    <col min="4609" max="4609" width="10.28515625" style="3" customWidth="1"/>
    <col min="4610" max="4610" width="9.7109375" style="3" customWidth="1"/>
    <col min="4611" max="4611" width="9.28515625" style="3" customWidth="1"/>
    <col min="4612" max="4843" width="9" style="3"/>
    <col min="4844" max="4844" width="6.28515625" style="3" customWidth="1"/>
    <col min="4845" max="4845" width="10.140625" style="3" customWidth="1"/>
    <col min="4846" max="4846" width="29.42578125" style="3" customWidth="1"/>
    <col min="4847" max="4855" width="0" style="3" hidden="1" customWidth="1"/>
    <col min="4856" max="4856" width="14.7109375" style="3" customWidth="1"/>
    <col min="4857" max="4857" width="11" style="3" customWidth="1"/>
    <col min="4858" max="4858" width="11.140625" style="3" customWidth="1"/>
    <col min="4859" max="4859" width="9.7109375" style="3" customWidth="1"/>
    <col min="4860" max="4860" width="10.42578125" style="3" customWidth="1"/>
    <col min="4861" max="4862" width="9.5703125" style="3" customWidth="1"/>
    <col min="4863" max="4863" width="10.85546875" style="3" customWidth="1"/>
    <col min="4864" max="4864" width="9.42578125" style="3" customWidth="1"/>
    <col min="4865" max="4865" width="10.28515625" style="3" customWidth="1"/>
    <col min="4866" max="4866" width="9.7109375" style="3" customWidth="1"/>
    <col min="4867" max="4867" width="9.28515625" style="3" customWidth="1"/>
    <col min="4868" max="5099" width="9" style="3"/>
    <col min="5100" max="5100" width="6.28515625" style="3" customWidth="1"/>
    <col min="5101" max="5101" width="10.140625" style="3" customWidth="1"/>
    <col min="5102" max="5102" width="29.42578125" style="3" customWidth="1"/>
    <col min="5103" max="5111" width="0" style="3" hidden="1" customWidth="1"/>
    <col min="5112" max="5112" width="14.7109375" style="3" customWidth="1"/>
    <col min="5113" max="5113" width="11" style="3" customWidth="1"/>
    <col min="5114" max="5114" width="11.140625" style="3" customWidth="1"/>
    <col min="5115" max="5115" width="9.7109375" style="3" customWidth="1"/>
    <col min="5116" max="5116" width="10.42578125" style="3" customWidth="1"/>
    <col min="5117" max="5118" width="9.5703125" style="3" customWidth="1"/>
    <col min="5119" max="5119" width="10.85546875" style="3" customWidth="1"/>
    <col min="5120" max="5120" width="9.42578125" style="3" customWidth="1"/>
    <col min="5121" max="5121" width="10.28515625" style="3" customWidth="1"/>
    <col min="5122" max="5122" width="9.7109375" style="3" customWidth="1"/>
    <col min="5123" max="5123" width="9.28515625" style="3" customWidth="1"/>
    <col min="5124" max="5355" width="9" style="3"/>
    <col min="5356" max="5356" width="6.28515625" style="3" customWidth="1"/>
    <col min="5357" max="5357" width="10.140625" style="3" customWidth="1"/>
    <col min="5358" max="5358" width="29.42578125" style="3" customWidth="1"/>
    <col min="5359" max="5367" width="0" style="3" hidden="1" customWidth="1"/>
    <col min="5368" max="5368" width="14.7109375" style="3" customWidth="1"/>
    <col min="5369" max="5369" width="11" style="3" customWidth="1"/>
    <col min="5370" max="5370" width="11.140625" style="3" customWidth="1"/>
    <col min="5371" max="5371" width="9.7109375" style="3" customWidth="1"/>
    <col min="5372" max="5372" width="10.42578125" style="3" customWidth="1"/>
    <col min="5373" max="5374" width="9.5703125" style="3" customWidth="1"/>
    <col min="5375" max="5375" width="10.85546875" style="3" customWidth="1"/>
    <col min="5376" max="5376" width="9.42578125" style="3" customWidth="1"/>
    <col min="5377" max="5377" width="10.28515625" style="3" customWidth="1"/>
    <col min="5378" max="5378" width="9.7109375" style="3" customWidth="1"/>
    <col min="5379" max="5379" width="9.28515625" style="3" customWidth="1"/>
    <col min="5380" max="5611" width="9" style="3"/>
    <col min="5612" max="5612" width="6.28515625" style="3" customWidth="1"/>
    <col min="5613" max="5613" width="10.140625" style="3" customWidth="1"/>
    <col min="5614" max="5614" width="29.42578125" style="3" customWidth="1"/>
    <col min="5615" max="5623" width="0" style="3" hidden="1" customWidth="1"/>
    <col min="5624" max="5624" width="14.7109375" style="3" customWidth="1"/>
    <col min="5625" max="5625" width="11" style="3" customWidth="1"/>
    <col min="5626" max="5626" width="11.140625" style="3" customWidth="1"/>
    <col min="5627" max="5627" width="9.7109375" style="3" customWidth="1"/>
    <col min="5628" max="5628" width="10.42578125" style="3" customWidth="1"/>
    <col min="5629" max="5630" width="9.5703125" style="3" customWidth="1"/>
    <col min="5631" max="5631" width="10.85546875" style="3" customWidth="1"/>
    <col min="5632" max="5632" width="9.42578125" style="3" customWidth="1"/>
    <col min="5633" max="5633" width="10.28515625" style="3" customWidth="1"/>
    <col min="5634" max="5634" width="9.7109375" style="3" customWidth="1"/>
    <col min="5635" max="5635" width="9.28515625" style="3" customWidth="1"/>
    <col min="5636" max="5867" width="9" style="3"/>
    <col min="5868" max="5868" width="6.28515625" style="3" customWidth="1"/>
    <col min="5869" max="5869" width="10.140625" style="3" customWidth="1"/>
    <col min="5870" max="5870" width="29.42578125" style="3" customWidth="1"/>
    <col min="5871" max="5879" width="0" style="3" hidden="1" customWidth="1"/>
    <col min="5880" max="5880" width="14.7109375" style="3" customWidth="1"/>
    <col min="5881" max="5881" width="11" style="3" customWidth="1"/>
    <col min="5882" max="5882" width="11.140625" style="3" customWidth="1"/>
    <col min="5883" max="5883" width="9.7109375" style="3" customWidth="1"/>
    <col min="5884" max="5884" width="10.42578125" style="3" customWidth="1"/>
    <col min="5885" max="5886" width="9.5703125" style="3" customWidth="1"/>
    <col min="5887" max="5887" width="10.85546875" style="3" customWidth="1"/>
    <col min="5888" max="5888" width="9.42578125" style="3" customWidth="1"/>
    <col min="5889" max="5889" width="10.28515625" style="3" customWidth="1"/>
    <col min="5890" max="5890" width="9.7109375" style="3" customWidth="1"/>
    <col min="5891" max="5891" width="9.28515625" style="3" customWidth="1"/>
    <col min="5892" max="6123" width="9" style="3"/>
    <col min="6124" max="6124" width="6.28515625" style="3" customWidth="1"/>
    <col min="6125" max="6125" width="10.140625" style="3" customWidth="1"/>
    <col min="6126" max="6126" width="29.42578125" style="3" customWidth="1"/>
    <col min="6127" max="6135" width="0" style="3" hidden="1" customWidth="1"/>
    <col min="6136" max="6136" width="14.7109375" style="3" customWidth="1"/>
    <col min="6137" max="6137" width="11" style="3" customWidth="1"/>
    <col min="6138" max="6138" width="11.140625" style="3" customWidth="1"/>
    <col min="6139" max="6139" width="9.7109375" style="3" customWidth="1"/>
    <col min="6140" max="6140" width="10.42578125" style="3" customWidth="1"/>
    <col min="6141" max="6142" width="9.5703125" style="3" customWidth="1"/>
    <col min="6143" max="6143" width="10.85546875" style="3" customWidth="1"/>
    <col min="6144" max="6144" width="9.42578125" style="3" customWidth="1"/>
    <col min="6145" max="6145" width="10.28515625" style="3" customWidth="1"/>
    <col min="6146" max="6146" width="9.7109375" style="3" customWidth="1"/>
    <col min="6147" max="6147" width="9.28515625" style="3" customWidth="1"/>
    <col min="6148" max="6379" width="9" style="3"/>
    <col min="6380" max="6380" width="6.28515625" style="3" customWidth="1"/>
    <col min="6381" max="6381" width="10.140625" style="3" customWidth="1"/>
    <col min="6382" max="6382" width="29.42578125" style="3" customWidth="1"/>
    <col min="6383" max="6391" width="0" style="3" hidden="1" customWidth="1"/>
    <col min="6392" max="6392" width="14.7109375" style="3" customWidth="1"/>
    <col min="6393" max="6393" width="11" style="3" customWidth="1"/>
    <col min="6394" max="6394" width="11.140625" style="3" customWidth="1"/>
    <col min="6395" max="6395" width="9.7109375" style="3" customWidth="1"/>
    <col min="6396" max="6396" width="10.42578125" style="3" customWidth="1"/>
    <col min="6397" max="6398" width="9.5703125" style="3" customWidth="1"/>
    <col min="6399" max="6399" width="10.85546875" style="3" customWidth="1"/>
    <col min="6400" max="6400" width="9.42578125" style="3" customWidth="1"/>
    <col min="6401" max="6401" width="10.28515625" style="3" customWidth="1"/>
    <col min="6402" max="6402" width="9.7109375" style="3" customWidth="1"/>
    <col min="6403" max="6403" width="9.28515625" style="3" customWidth="1"/>
    <col min="6404" max="6635" width="9" style="3"/>
    <col min="6636" max="6636" width="6.28515625" style="3" customWidth="1"/>
    <col min="6637" max="6637" width="10.140625" style="3" customWidth="1"/>
    <col min="6638" max="6638" width="29.42578125" style="3" customWidth="1"/>
    <col min="6639" max="6647" width="0" style="3" hidden="1" customWidth="1"/>
    <col min="6648" max="6648" width="14.7109375" style="3" customWidth="1"/>
    <col min="6649" max="6649" width="11" style="3" customWidth="1"/>
    <col min="6650" max="6650" width="11.140625" style="3" customWidth="1"/>
    <col min="6651" max="6651" width="9.7109375" style="3" customWidth="1"/>
    <col min="6652" max="6652" width="10.42578125" style="3" customWidth="1"/>
    <col min="6653" max="6654" width="9.5703125" style="3" customWidth="1"/>
    <col min="6655" max="6655" width="10.85546875" style="3" customWidth="1"/>
    <col min="6656" max="6656" width="9.42578125" style="3" customWidth="1"/>
    <col min="6657" max="6657" width="10.28515625" style="3" customWidth="1"/>
    <col min="6658" max="6658" width="9.7109375" style="3" customWidth="1"/>
    <col min="6659" max="6659" width="9.28515625" style="3" customWidth="1"/>
    <col min="6660" max="6891" width="9" style="3"/>
    <col min="6892" max="6892" width="6.28515625" style="3" customWidth="1"/>
    <col min="6893" max="6893" width="10.140625" style="3" customWidth="1"/>
    <col min="6894" max="6894" width="29.42578125" style="3" customWidth="1"/>
    <col min="6895" max="6903" width="0" style="3" hidden="1" customWidth="1"/>
    <col min="6904" max="6904" width="14.7109375" style="3" customWidth="1"/>
    <col min="6905" max="6905" width="11" style="3" customWidth="1"/>
    <col min="6906" max="6906" width="11.140625" style="3" customWidth="1"/>
    <col min="6907" max="6907" width="9.7109375" style="3" customWidth="1"/>
    <col min="6908" max="6908" width="10.42578125" style="3" customWidth="1"/>
    <col min="6909" max="6910" width="9.5703125" style="3" customWidth="1"/>
    <col min="6911" max="6911" width="10.85546875" style="3" customWidth="1"/>
    <col min="6912" max="6912" width="9.42578125" style="3" customWidth="1"/>
    <col min="6913" max="6913" width="10.28515625" style="3" customWidth="1"/>
    <col min="6914" max="6914" width="9.7109375" style="3" customWidth="1"/>
    <col min="6915" max="6915" width="9.28515625" style="3" customWidth="1"/>
    <col min="6916" max="7147" width="9" style="3"/>
    <col min="7148" max="7148" width="6.28515625" style="3" customWidth="1"/>
    <col min="7149" max="7149" width="10.140625" style="3" customWidth="1"/>
    <col min="7150" max="7150" width="29.42578125" style="3" customWidth="1"/>
    <col min="7151" max="7159" width="0" style="3" hidden="1" customWidth="1"/>
    <col min="7160" max="7160" width="14.7109375" style="3" customWidth="1"/>
    <col min="7161" max="7161" width="11" style="3" customWidth="1"/>
    <col min="7162" max="7162" width="11.140625" style="3" customWidth="1"/>
    <col min="7163" max="7163" width="9.7109375" style="3" customWidth="1"/>
    <col min="7164" max="7164" width="10.42578125" style="3" customWidth="1"/>
    <col min="7165" max="7166" width="9.5703125" style="3" customWidth="1"/>
    <col min="7167" max="7167" width="10.85546875" style="3" customWidth="1"/>
    <col min="7168" max="7168" width="9.42578125" style="3" customWidth="1"/>
    <col min="7169" max="7169" width="10.28515625" style="3" customWidth="1"/>
    <col min="7170" max="7170" width="9.7109375" style="3" customWidth="1"/>
    <col min="7171" max="7171" width="9.28515625" style="3" customWidth="1"/>
    <col min="7172" max="7403" width="9" style="3"/>
    <col min="7404" max="7404" width="6.28515625" style="3" customWidth="1"/>
    <col min="7405" max="7405" width="10.140625" style="3" customWidth="1"/>
    <col min="7406" max="7406" width="29.42578125" style="3" customWidth="1"/>
    <col min="7407" max="7415" width="0" style="3" hidden="1" customWidth="1"/>
    <col min="7416" max="7416" width="14.7109375" style="3" customWidth="1"/>
    <col min="7417" max="7417" width="11" style="3" customWidth="1"/>
    <col min="7418" max="7418" width="11.140625" style="3" customWidth="1"/>
    <col min="7419" max="7419" width="9.7109375" style="3" customWidth="1"/>
    <col min="7420" max="7420" width="10.42578125" style="3" customWidth="1"/>
    <col min="7421" max="7422" width="9.5703125" style="3" customWidth="1"/>
    <col min="7423" max="7423" width="10.85546875" style="3" customWidth="1"/>
    <col min="7424" max="7424" width="9.42578125" style="3" customWidth="1"/>
    <col min="7425" max="7425" width="10.28515625" style="3" customWidth="1"/>
    <col min="7426" max="7426" width="9.7109375" style="3" customWidth="1"/>
    <col min="7427" max="7427" width="9.28515625" style="3" customWidth="1"/>
    <col min="7428" max="7659" width="9" style="3"/>
    <col min="7660" max="7660" width="6.28515625" style="3" customWidth="1"/>
    <col min="7661" max="7661" width="10.140625" style="3" customWidth="1"/>
    <col min="7662" max="7662" width="29.42578125" style="3" customWidth="1"/>
    <col min="7663" max="7671" width="0" style="3" hidden="1" customWidth="1"/>
    <col min="7672" max="7672" width="14.7109375" style="3" customWidth="1"/>
    <col min="7673" max="7673" width="11" style="3" customWidth="1"/>
    <col min="7674" max="7674" width="11.140625" style="3" customWidth="1"/>
    <col min="7675" max="7675" width="9.7109375" style="3" customWidth="1"/>
    <col min="7676" max="7676" width="10.42578125" style="3" customWidth="1"/>
    <col min="7677" max="7678" width="9.5703125" style="3" customWidth="1"/>
    <col min="7679" max="7679" width="10.85546875" style="3" customWidth="1"/>
    <col min="7680" max="7680" width="9.42578125" style="3" customWidth="1"/>
    <col min="7681" max="7681" width="10.28515625" style="3" customWidth="1"/>
    <col min="7682" max="7682" width="9.7109375" style="3" customWidth="1"/>
    <col min="7683" max="7683" width="9.28515625" style="3" customWidth="1"/>
    <col min="7684" max="7915" width="9" style="3"/>
    <col min="7916" max="7916" width="6.28515625" style="3" customWidth="1"/>
    <col min="7917" max="7917" width="10.140625" style="3" customWidth="1"/>
    <col min="7918" max="7918" width="29.42578125" style="3" customWidth="1"/>
    <col min="7919" max="7927" width="0" style="3" hidden="1" customWidth="1"/>
    <col min="7928" max="7928" width="14.7109375" style="3" customWidth="1"/>
    <col min="7929" max="7929" width="11" style="3" customWidth="1"/>
    <col min="7930" max="7930" width="11.140625" style="3" customWidth="1"/>
    <col min="7931" max="7931" width="9.7109375" style="3" customWidth="1"/>
    <col min="7932" max="7932" width="10.42578125" style="3" customWidth="1"/>
    <col min="7933" max="7934" width="9.5703125" style="3" customWidth="1"/>
    <col min="7935" max="7935" width="10.85546875" style="3" customWidth="1"/>
    <col min="7936" max="7936" width="9.42578125" style="3" customWidth="1"/>
    <col min="7937" max="7937" width="10.28515625" style="3" customWidth="1"/>
    <col min="7938" max="7938" width="9.7109375" style="3" customWidth="1"/>
    <col min="7939" max="7939" width="9.28515625" style="3" customWidth="1"/>
    <col min="7940" max="8171" width="9" style="3"/>
    <col min="8172" max="8172" width="6.28515625" style="3" customWidth="1"/>
    <col min="8173" max="8173" width="10.140625" style="3" customWidth="1"/>
    <col min="8174" max="8174" width="29.42578125" style="3" customWidth="1"/>
    <col min="8175" max="8183" width="0" style="3" hidden="1" customWidth="1"/>
    <col min="8184" max="8184" width="14.7109375" style="3" customWidth="1"/>
    <col min="8185" max="8185" width="11" style="3" customWidth="1"/>
    <col min="8186" max="8186" width="11.140625" style="3" customWidth="1"/>
    <col min="8187" max="8187" width="9.7109375" style="3" customWidth="1"/>
    <col min="8188" max="8188" width="10.42578125" style="3" customWidth="1"/>
    <col min="8189" max="8190" width="9.5703125" style="3" customWidth="1"/>
    <col min="8191" max="8191" width="10.85546875" style="3" customWidth="1"/>
    <col min="8192" max="8192" width="9.42578125" style="3" customWidth="1"/>
    <col min="8193" max="8193" width="10.28515625" style="3" customWidth="1"/>
    <col min="8194" max="8194" width="9.7109375" style="3" customWidth="1"/>
    <col min="8195" max="8195" width="9.28515625" style="3" customWidth="1"/>
    <col min="8196" max="8427" width="9" style="3"/>
    <col min="8428" max="8428" width="6.28515625" style="3" customWidth="1"/>
    <col min="8429" max="8429" width="10.140625" style="3" customWidth="1"/>
    <col min="8430" max="8430" width="29.42578125" style="3" customWidth="1"/>
    <col min="8431" max="8439" width="0" style="3" hidden="1" customWidth="1"/>
    <col min="8440" max="8440" width="14.7109375" style="3" customWidth="1"/>
    <col min="8441" max="8441" width="11" style="3" customWidth="1"/>
    <col min="8442" max="8442" width="11.140625" style="3" customWidth="1"/>
    <col min="8443" max="8443" width="9.7109375" style="3" customWidth="1"/>
    <col min="8444" max="8444" width="10.42578125" style="3" customWidth="1"/>
    <col min="8445" max="8446" width="9.5703125" style="3" customWidth="1"/>
    <col min="8447" max="8447" width="10.85546875" style="3" customWidth="1"/>
    <col min="8448" max="8448" width="9.42578125" style="3" customWidth="1"/>
    <col min="8449" max="8449" width="10.28515625" style="3" customWidth="1"/>
    <col min="8450" max="8450" width="9.7109375" style="3" customWidth="1"/>
    <col min="8451" max="8451" width="9.28515625" style="3" customWidth="1"/>
    <col min="8452" max="8683" width="9" style="3"/>
    <col min="8684" max="8684" width="6.28515625" style="3" customWidth="1"/>
    <col min="8685" max="8685" width="10.140625" style="3" customWidth="1"/>
    <col min="8686" max="8686" width="29.42578125" style="3" customWidth="1"/>
    <col min="8687" max="8695" width="0" style="3" hidden="1" customWidth="1"/>
    <col min="8696" max="8696" width="14.7109375" style="3" customWidth="1"/>
    <col min="8697" max="8697" width="11" style="3" customWidth="1"/>
    <col min="8698" max="8698" width="11.140625" style="3" customWidth="1"/>
    <col min="8699" max="8699" width="9.7109375" style="3" customWidth="1"/>
    <col min="8700" max="8700" width="10.42578125" style="3" customWidth="1"/>
    <col min="8701" max="8702" width="9.5703125" style="3" customWidth="1"/>
    <col min="8703" max="8703" width="10.85546875" style="3" customWidth="1"/>
    <col min="8704" max="8704" width="9.42578125" style="3" customWidth="1"/>
    <col min="8705" max="8705" width="10.28515625" style="3" customWidth="1"/>
    <col min="8706" max="8706" width="9.7109375" style="3" customWidth="1"/>
    <col min="8707" max="8707" width="9.28515625" style="3" customWidth="1"/>
    <col min="8708" max="8939" width="9" style="3"/>
    <col min="8940" max="8940" width="6.28515625" style="3" customWidth="1"/>
    <col min="8941" max="8941" width="10.140625" style="3" customWidth="1"/>
    <col min="8942" max="8942" width="29.42578125" style="3" customWidth="1"/>
    <col min="8943" max="8951" width="0" style="3" hidden="1" customWidth="1"/>
    <col min="8952" max="8952" width="14.7109375" style="3" customWidth="1"/>
    <col min="8953" max="8953" width="11" style="3" customWidth="1"/>
    <col min="8954" max="8954" width="11.140625" style="3" customWidth="1"/>
    <col min="8955" max="8955" width="9.7109375" style="3" customWidth="1"/>
    <col min="8956" max="8956" width="10.42578125" style="3" customWidth="1"/>
    <col min="8957" max="8958" width="9.5703125" style="3" customWidth="1"/>
    <col min="8959" max="8959" width="10.85546875" style="3" customWidth="1"/>
    <col min="8960" max="8960" width="9.42578125" style="3" customWidth="1"/>
    <col min="8961" max="8961" width="10.28515625" style="3" customWidth="1"/>
    <col min="8962" max="8962" width="9.7109375" style="3" customWidth="1"/>
    <col min="8963" max="8963" width="9.28515625" style="3" customWidth="1"/>
    <col min="8964" max="9195" width="9" style="3"/>
    <col min="9196" max="9196" width="6.28515625" style="3" customWidth="1"/>
    <col min="9197" max="9197" width="10.140625" style="3" customWidth="1"/>
    <col min="9198" max="9198" width="29.42578125" style="3" customWidth="1"/>
    <col min="9199" max="9207" width="0" style="3" hidden="1" customWidth="1"/>
    <col min="9208" max="9208" width="14.7109375" style="3" customWidth="1"/>
    <col min="9209" max="9209" width="11" style="3" customWidth="1"/>
    <col min="9210" max="9210" width="11.140625" style="3" customWidth="1"/>
    <col min="9211" max="9211" width="9.7109375" style="3" customWidth="1"/>
    <col min="9212" max="9212" width="10.42578125" style="3" customWidth="1"/>
    <col min="9213" max="9214" width="9.5703125" style="3" customWidth="1"/>
    <col min="9215" max="9215" width="10.85546875" style="3" customWidth="1"/>
    <col min="9216" max="9216" width="9.42578125" style="3" customWidth="1"/>
    <col min="9217" max="9217" width="10.28515625" style="3" customWidth="1"/>
    <col min="9218" max="9218" width="9.7109375" style="3" customWidth="1"/>
    <col min="9219" max="9219" width="9.28515625" style="3" customWidth="1"/>
    <col min="9220" max="9451" width="9" style="3"/>
    <col min="9452" max="9452" width="6.28515625" style="3" customWidth="1"/>
    <col min="9453" max="9453" width="10.140625" style="3" customWidth="1"/>
    <col min="9454" max="9454" width="29.42578125" style="3" customWidth="1"/>
    <col min="9455" max="9463" width="0" style="3" hidden="1" customWidth="1"/>
    <col min="9464" max="9464" width="14.7109375" style="3" customWidth="1"/>
    <col min="9465" max="9465" width="11" style="3" customWidth="1"/>
    <col min="9466" max="9466" width="11.140625" style="3" customWidth="1"/>
    <col min="9467" max="9467" width="9.7109375" style="3" customWidth="1"/>
    <col min="9468" max="9468" width="10.42578125" style="3" customWidth="1"/>
    <col min="9469" max="9470" width="9.5703125" style="3" customWidth="1"/>
    <col min="9471" max="9471" width="10.85546875" style="3" customWidth="1"/>
    <col min="9472" max="9472" width="9.42578125" style="3" customWidth="1"/>
    <col min="9473" max="9473" width="10.28515625" style="3" customWidth="1"/>
    <col min="9474" max="9474" width="9.7109375" style="3" customWidth="1"/>
    <col min="9475" max="9475" width="9.28515625" style="3" customWidth="1"/>
    <col min="9476" max="9707" width="9" style="3"/>
    <col min="9708" max="9708" width="6.28515625" style="3" customWidth="1"/>
    <col min="9709" max="9709" width="10.140625" style="3" customWidth="1"/>
    <col min="9710" max="9710" width="29.42578125" style="3" customWidth="1"/>
    <col min="9711" max="9719" width="0" style="3" hidden="1" customWidth="1"/>
    <col min="9720" max="9720" width="14.7109375" style="3" customWidth="1"/>
    <col min="9721" max="9721" width="11" style="3" customWidth="1"/>
    <col min="9722" max="9722" width="11.140625" style="3" customWidth="1"/>
    <col min="9723" max="9723" width="9.7109375" style="3" customWidth="1"/>
    <col min="9724" max="9724" width="10.42578125" style="3" customWidth="1"/>
    <col min="9725" max="9726" width="9.5703125" style="3" customWidth="1"/>
    <col min="9727" max="9727" width="10.85546875" style="3" customWidth="1"/>
    <col min="9728" max="9728" width="9.42578125" style="3" customWidth="1"/>
    <col min="9729" max="9729" width="10.28515625" style="3" customWidth="1"/>
    <col min="9730" max="9730" width="9.7109375" style="3" customWidth="1"/>
    <col min="9731" max="9731" width="9.28515625" style="3" customWidth="1"/>
    <col min="9732" max="9963" width="9" style="3"/>
    <col min="9964" max="9964" width="6.28515625" style="3" customWidth="1"/>
    <col min="9965" max="9965" width="10.140625" style="3" customWidth="1"/>
    <col min="9966" max="9966" width="29.42578125" style="3" customWidth="1"/>
    <col min="9967" max="9975" width="0" style="3" hidden="1" customWidth="1"/>
    <col min="9976" max="9976" width="14.7109375" style="3" customWidth="1"/>
    <col min="9977" max="9977" width="11" style="3" customWidth="1"/>
    <col min="9978" max="9978" width="11.140625" style="3" customWidth="1"/>
    <col min="9979" max="9979" width="9.7109375" style="3" customWidth="1"/>
    <col min="9980" max="9980" width="10.42578125" style="3" customWidth="1"/>
    <col min="9981" max="9982" width="9.5703125" style="3" customWidth="1"/>
    <col min="9983" max="9983" width="10.85546875" style="3" customWidth="1"/>
    <col min="9984" max="9984" width="9.42578125" style="3" customWidth="1"/>
    <col min="9985" max="9985" width="10.28515625" style="3" customWidth="1"/>
    <col min="9986" max="9986" width="9.7109375" style="3" customWidth="1"/>
    <col min="9987" max="9987" width="9.28515625" style="3" customWidth="1"/>
    <col min="9988" max="10219" width="9" style="3"/>
    <col min="10220" max="10220" width="6.28515625" style="3" customWidth="1"/>
    <col min="10221" max="10221" width="10.140625" style="3" customWidth="1"/>
    <col min="10222" max="10222" width="29.42578125" style="3" customWidth="1"/>
    <col min="10223" max="10231" width="0" style="3" hidden="1" customWidth="1"/>
    <col min="10232" max="10232" width="14.7109375" style="3" customWidth="1"/>
    <col min="10233" max="10233" width="11" style="3" customWidth="1"/>
    <col min="10234" max="10234" width="11.140625" style="3" customWidth="1"/>
    <col min="10235" max="10235" width="9.7109375" style="3" customWidth="1"/>
    <col min="10236" max="10236" width="10.42578125" style="3" customWidth="1"/>
    <col min="10237" max="10238" width="9.5703125" style="3" customWidth="1"/>
    <col min="10239" max="10239" width="10.85546875" style="3" customWidth="1"/>
    <col min="10240" max="10240" width="9.42578125" style="3" customWidth="1"/>
    <col min="10241" max="10241" width="10.28515625" style="3" customWidth="1"/>
    <col min="10242" max="10242" width="9.7109375" style="3" customWidth="1"/>
    <col min="10243" max="10243" width="9.28515625" style="3" customWidth="1"/>
    <col min="10244" max="10475" width="9" style="3"/>
    <col min="10476" max="10476" width="6.28515625" style="3" customWidth="1"/>
    <col min="10477" max="10477" width="10.140625" style="3" customWidth="1"/>
    <col min="10478" max="10478" width="29.42578125" style="3" customWidth="1"/>
    <col min="10479" max="10487" width="0" style="3" hidden="1" customWidth="1"/>
    <col min="10488" max="10488" width="14.7109375" style="3" customWidth="1"/>
    <col min="10489" max="10489" width="11" style="3" customWidth="1"/>
    <col min="10490" max="10490" width="11.140625" style="3" customWidth="1"/>
    <col min="10491" max="10491" width="9.7109375" style="3" customWidth="1"/>
    <col min="10492" max="10492" width="10.42578125" style="3" customWidth="1"/>
    <col min="10493" max="10494" width="9.5703125" style="3" customWidth="1"/>
    <col min="10495" max="10495" width="10.85546875" style="3" customWidth="1"/>
    <col min="10496" max="10496" width="9.42578125" style="3" customWidth="1"/>
    <col min="10497" max="10497" width="10.28515625" style="3" customWidth="1"/>
    <col min="10498" max="10498" width="9.7109375" style="3" customWidth="1"/>
    <col min="10499" max="10499" width="9.28515625" style="3" customWidth="1"/>
    <col min="10500" max="10731" width="9" style="3"/>
    <col min="10732" max="10732" width="6.28515625" style="3" customWidth="1"/>
    <col min="10733" max="10733" width="10.140625" style="3" customWidth="1"/>
    <col min="10734" max="10734" width="29.42578125" style="3" customWidth="1"/>
    <col min="10735" max="10743" width="0" style="3" hidden="1" customWidth="1"/>
    <col min="10744" max="10744" width="14.7109375" style="3" customWidth="1"/>
    <col min="10745" max="10745" width="11" style="3" customWidth="1"/>
    <col min="10746" max="10746" width="11.140625" style="3" customWidth="1"/>
    <col min="10747" max="10747" width="9.7109375" style="3" customWidth="1"/>
    <col min="10748" max="10748" width="10.42578125" style="3" customWidth="1"/>
    <col min="10749" max="10750" width="9.5703125" style="3" customWidth="1"/>
    <col min="10751" max="10751" width="10.85546875" style="3" customWidth="1"/>
    <col min="10752" max="10752" width="9.42578125" style="3" customWidth="1"/>
    <col min="10753" max="10753" width="10.28515625" style="3" customWidth="1"/>
    <col min="10754" max="10754" width="9.7109375" style="3" customWidth="1"/>
    <col min="10755" max="10755" width="9.28515625" style="3" customWidth="1"/>
    <col min="10756" max="10987" width="9" style="3"/>
    <col min="10988" max="10988" width="6.28515625" style="3" customWidth="1"/>
    <col min="10989" max="10989" width="10.140625" style="3" customWidth="1"/>
    <col min="10990" max="10990" width="29.42578125" style="3" customWidth="1"/>
    <col min="10991" max="10999" width="0" style="3" hidden="1" customWidth="1"/>
    <col min="11000" max="11000" width="14.7109375" style="3" customWidth="1"/>
    <col min="11001" max="11001" width="11" style="3" customWidth="1"/>
    <col min="11002" max="11002" width="11.140625" style="3" customWidth="1"/>
    <col min="11003" max="11003" width="9.7109375" style="3" customWidth="1"/>
    <col min="11004" max="11004" width="10.42578125" style="3" customWidth="1"/>
    <col min="11005" max="11006" width="9.5703125" style="3" customWidth="1"/>
    <col min="11007" max="11007" width="10.85546875" style="3" customWidth="1"/>
    <col min="11008" max="11008" width="9.42578125" style="3" customWidth="1"/>
    <col min="11009" max="11009" width="10.28515625" style="3" customWidth="1"/>
    <col min="11010" max="11010" width="9.7109375" style="3" customWidth="1"/>
    <col min="11011" max="11011" width="9.28515625" style="3" customWidth="1"/>
    <col min="11012" max="11243" width="9" style="3"/>
    <col min="11244" max="11244" width="6.28515625" style="3" customWidth="1"/>
    <col min="11245" max="11245" width="10.140625" style="3" customWidth="1"/>
    <col min="11246" max="11246" width="29.42578125" style="3" customWidth="1"/>
    <col min="11247" max="11255" width="0" style="3" hidden="1" customWidth="1"/>
    <col min="11256" max="11256" width="14.7109375" style="3" customWidth="1"/>
    <col min="11257" max="11257" width="11" style="3" customWidth="1"/>
    <col min="11258" max="11258" width="11.140625" style="3" customWidth="1"/>
    <col min="11259" max="11259" width="9.7109375" style="3" customWidth="1"/>
    <col min="11260" max="11260" width="10.42578125" style="3" customWidth="1"/>
    <col min="11261" max="11262" width="9.5703125" style="3" customWidth="1"/>
    <col min="11263" max="11263" width="10.85546875" style="3" customWidth="1"/>
    <col min="11264" max="11264" width="9.42578125" style="3" customWidth="1"/>
    <col min="11265" max="11265" width="10.28515625" style="3" customWidth="1"/>
    <col min="11266" max="11266" width="9.7109375" style="3" customWidth="1"/>
    <col min="11267" max="11267" width="9.28515625" style="3" customWidth="1"/>
    <col min="11268" max="11499" width="9" style="3"/>
    <col min="11500" max="11500" width="6.28515625" style="3" customWidth="1"/>
    <col min="11501" max="11501" width="10.140625" style="3" customWidth="1"/>
    <col min="11502" max="11502" width="29.42578125" style="3" customWidth="1"/>
    <col min="11503" max="11511" width="0" style="3" hidden="1" customWidth="1"/>
    <col min="11512" max="11512" width="14.7109375" style="3" customWidth="1"/>
    <col min="11513" max="11513" width="11" style="3" customWidth="1"/>
    <col min="11514" max="11514" width="11.140625" style="3" customWidth="1"/>
    <col min="11515" max="11515" width="9.7109375" style="3" customWidth="1"/>
    <col min="11516" max="11516" width="10.42578125" style="3" customWidth="1"/>
    <col min="11517" max="11518" width="9.5703125" style="3" customWidth="1"/>
    <col min="11519" max="11519" width="10.85546875" style="3" customWidth="1"/>
    <col min="11520" max="11520" width="9.42578125" style="3" customWidth="1"/>
    <col min="11521" max="11521" width="10.28515625" style="3" customWidth="1"/>
    <col min="11522" max="11522" width="9.7109375" style="3" customWidth="1"/>
    <col min="11523" max="11523" width="9.28515625" style="3" customWidth="1"/>
    <col min="11524" max="11755" width="9" style="3"/>
    <col min="11756" max="11756" width="6.28515625" style="3" customWidth="1"/>
    <col min="11757" max="11757" width="10.140625" style="3" customWidth="1"/>
    <col min="11758" max="11758" width="29.42578125" style="3" customWidth="1"/>
    <col min="11759" max="11767" width="0" style="3" hidden="1" customWidth="1"/>
    <col min="11768" max="11768" width="14.7109375" style="3" customWidth="1"/>
    <col min="11769" max="11769" width="11" style="3" customWidth="1"/>
    <col min="11770" max="11770" width="11.140625" style="3" customWidth="1"/>
    <col min="11771" max="11771" width="9.7109375" style="3" customWidth="1"/>
    <col min="11772" max="11772" width="10.42578125" style="3" customWidth="1"/>
    <col min="11773" max="11774" width="9.5703125" style="3" customWidth="1"/>
    <col min="11775" max="11775" width="10.85546875" style="3" customWidth="1"/>
    <col min="11776" max="11776" width="9.42578125" style="3" customWidth="1"/>
    <col min="11777" max="11777" width="10.28515625" style="3" customWidth="1"/>
    <col min="11778" max="11778" width="9.7109375" style="3" customWidth="1"/>
    <col min="11779" max="11779" width="9.28515625" style="3" customWidth="1"/>
    <col min="11780" max="12011" width="9" style="3"/>
    <col min="12012" max="12012" width="6.28515625" style="3" customWidth="1"/>
    <col min="12013" max="12013" width="10.140625" style="3" customWidth="1"/>
    <col min="12014" max="12014" width="29.42578125" style="3" customWidth="1"/>
    <col min="12015" max="12023" width="0" style="3" hidden="1" customWidth="1"/>
    <col min="12024" max="12024" width="14.7109375" style="3" customWidth="1"/>
    <col min="12025" max="12025" width="11" style="3" customWidth="1"/>
    <col min="12026" max="12026" width="11.140625" style="3" customWidth="1"/>
    <col min="12027" max="12027" width="9.7109375" style="3" customWidth="1"/>
    <col min="12028" max="12028" width="10.42578125" style="3" customWidth="1"/>
    <col min="12029" max="12030" width="9.5703125" style="3" customWidth="1"/>
    <col min="12031" max="12031" width="10.85546875" style="3" customWidth="1"/>
    <col min="12032" max="12032" width="9.42578125" style="3" customWidth="1"/>
    <col min="12033" max="12033" width="10.28515625" style="3" customWidth="1"/>
    <col min="12034" max="12034" width="9.7109375" style="3" customWidth="1"/>
    <col min="12035" max="12035" width="9.28515625" style="3" customWidth="1"/>
    <col min="12036" max="12267" width="9" style="3"/>
    <col min="12268" max="12268" width="6.28515625" style="3" customWidth="1"/>
    <col min="12269" max="12269" width="10.140625" style="3" customWidth="1"/>
    <col min="12270" max="12270" width="29.42578125" style="3" customWidth="1"/>
    <col min="12271" max="12279" width="0" style="3" hidden="1" customWidth="1"/>
    <col min="12280" max="12280" width="14.7109375" style="3" customWidth="1"/>
    <col min="12281" max="12281" width="11" style="3" customWidth="1"/>
    <col min="12282" max="12282" width="11.140625" style="3" customWidth="1"/>
    <col min="12283" max="12283" width="9.7109375" style="3" customWidth="1"/>
    <col min="12284" max="12284" width="10.42578125" style="3" customWidth="1"/>
    <col min="12285" max="12286" width="9.5703125" style="3" customWidth="1"/>
    <col min="12287" max="12287" width="10.85546875" style="3" customWidth="1"/>
    <col min="12288" max="12288" width="9.42578125" style="3" customWidth="1"/>
    <col min="12289" max="12289" width="10.28515625" style="3" customWidth="1"/>
    <col min="12290" max="12290" width="9.7109375" style="3" customWidth="1"/>
    <col min="12291" max="12291" width="9.28515625" style="3" customWidth="1"/>
    <col min="12292" max="12523" width="9" style="3"/>
    <col min="12524" max="12524" width="6.28515625" style="3" customWidth="1"/>
    <col min="12525" max="12525" width="10.140625" style="3" customWidth="1"/>
    <col min="12526" max="12526" width="29.42578125" style="3" customWidth="1"/>
    <col min="12527" max="12535" width="0" style="3" hidden="1" customWidth="1"/>
    <col min="12536" max="12536" width="14.7109375" style="3" customWidth="1"/>
    <col min="12537" max="12537" width="11" style="3" customWidth="1"/>
    <col min="12538" max="12538" width="11.140625" style="3" customWidth="1"/>
    <col min="12539" max="12539" width="9.7109375" style="3" customWidth="1"/>
    <col min="12540" max="12540" width="10.42578125" style="3" customWidth="1"/>
    <col min="12541" max="12542" width="9.5703125" style="3" customWidth="1"/>
    <col min="12543" max="12543" width="10.85546875" style="3" customWidth="1"/>
    <col min="12544" max="12544" width="9.42578125" style="3" customWidth="1"/>
    <col min="12545" max="12545" width="10.28515625" style="3" customWidth="1"/>
    <col min="12546" max="12546" width="9.7109375" style="3" customWidth="1"/>
    <col min="12547" max="12547" width="9.28515625" style="3" customWidth="1"/>
    <col min="12548" max="12779" width="9" style="3"/>
    <col min="12780" max="12780" width="6.28515625" style="3" customWidth="1"/>
    <col min="12781" max="12781" width="10.140625" style="3" customWidth="1"/>
    <col min="12782" max="12782" width="29.42578125" style="3" customWidth="1"/>
    <col min="12783" max="12791" width="0" style="3" hidden="1" customWidth="1"/>
    <col min="12792" max="12792" width="14.7109375" style="3" customWidth="1"/>
    <col min="12793" max="12793" width="11" style="3" customWidth="1"/>
    <col min="12794" max="12794" width="11.140625" style="3" customWidth="1"/>
    <col min="12795" max="12795" width="9.7109375" style="3" customWidth="1"/>
    <col min="12796" max="12796" width="10.42578125" style="3" customWidth="1"/>
    <col min="12797" max="12798" width="9.5703125" style="3" customWidth="1"/>
    <col min="12799" max="12799" width="10.85546875" style="3" customWidth="1"/>
    <col min="12800" max="12800" width="9.42578125" style="3" customWidth="1"/>
    <col min="12801" max="12801" width="10.28515625" style="3" customWidth="1"/>
    <col min="12802" max="12802" width="9.7109375" style="3" customWidth="1"/>
    <col min="12803" max="12803" width="9.28515625" style="3" customWidth="1"/>
    <col min="12804" max="13035" width="9" style="3"/>
    <col min="13036" max="13036" width="6.28515625" style="3" customWidth="1"/>
    <col min="13037" max="13037" width="10.140625" style="3" customWidth="1"/>
    <col min="13038" max="13038" width="29.42578125" style="3" customWidth="1"/>
    <col min="13039" max="13047" width="0" style="3" hidden="1" customWidth="1"/>
    <col min="13048" max="13048" width="14.7109375" style="3" customWidth="1"/>
    <col min="13049" max="13049" width="11" style="3" customWidth="1"/>
    <col min="13050" max="13050" width="11.140625" style="3" customWidth="1"/>
    <col min="13051" max="13051" width="9.7109375" style="3" customWidth="1"/>
    <col min="13052" max="13052" width="10.42578125" style="3" customWidth="1"/>
    <col min="13053" max="13054" width="9.5703125" style="3" customWidth="1"/>
    <col min="13055" max="13055" width="10.85546875" style="3" customWidth="1"/>
    <col min="13056" max="13056" width="9.42578125" style="3" customWidth="1"/>
    <col min="13057" max="13057" width="10.28515625" style="3" customWidth="1"/>
    <col min="13058" max="13058" width="9.7109375" style="3" customWidth="1"/>
    <col min="13059" max="13059" width="9.28515625" style="3" customWidth="1"/>
    <col min="13060" max="13291" width="9" style="3"/>
    <col min="13292" max="13292" width="6.28515625" style="3" customWidth="1"/>
    <col min="13293" max="13293" width="10.140625" style="3" customWidth="1"/>
    <col min="13294" max="13294" width="29.42578125" style="3" customWidth="1"/>
    <col min="13295" max="13303" width="0" style="3" hidden="1" customWidth="1"/>
    <col min="13304" max="13304" width="14.7109375" style="3" customWidth="1"/>
    <col min="13305" max="13305" width="11" style="3" customWidth="1"/>
    <col min="13306" max="13306" width="11.140625" style="3" customWidth="1"/>
    <col min="13307" max="13307" width="9.7109375" style="3" customWidth="1"/>
    <col min="13308" max="13308" width="10.42578125" style="3" customWidth="1"/>
    <col min="13309" max="13310" width="9.5703125" style="3" customWidth="1"/>
    <col min="13311" max="13311" width="10.85546875" style="3" customWidth="1"/>
    <col min="13312" max="13312" width="9.42578125" style="3" customWidth="1"/>
    <col min="13313" max="13313" width="10.28515625" style="3" customWidth="1"/>
    <col min="13314" max="13314" width="9.7109375" style="3" customWidth="1"/>
    <col min="13315" max="13315" width="9.28515625" style="3" customWidth="1"/>
    <col min="13316" max="13547" width="9" style="3"/>
    <col min="13548" max="13548" width="6.28515625" style="3" customWidth="1"/>
    <col min="13549" max="13549" width="10.140625" style="3" customWidth="1"/>
    <col min="13550" max="13550" width="29.42578125" style="3" customWidth="1"/>
    <col min="13551" max="13559" width="0" style="3" hidden="1" customWidth="1"/>
    <col min="13560" max="13560" width="14.7109375" style="3" customWidth="1"/>
    <col min="13561" max="13561" width="11" style="3" customWidth="1"/>
    <col min="13562" max="13562" width="11.140625" style="3" customWidth="1"/>
    <col min="13563" max="13563" width="9.7109375" style="3" customWidth="1"/>
    <col min="13564" max="13564" width="10.42578125" style="3" customWidth="1"/>
    <col min="13565" max="13566" width="9.5703125" style="3" customWidth="1"/>
    <col min="13567" max="13567" width="10.85546875" style="3" customWidth="1"/>
    <col min="13568" max="13568" width="9.42578125" style="3" customWidth="1"/>
    <col min="13569" max="13569" width="10.28515625" style="3" customWidth="1"/>
    <col min="13570" max="13570" width="9.7109375" style="3" customWidth="1"/>
    <col min="13571" max="13571" width="9.28515625" style="3" customWidth="1"/>
    <col min="13572" max="13803" width="9" style="3"/>
    <col min="13804" max="13804" width="6.28515625" style="3" customWidth="1"/>
    <col min="13805" max="13805" width="10.140625" style="3" customWidth="1"/>
    <col min="13806" max="13806" width="29.42578125" style="3" customWidth="1"/>
    <col min="13807" max="13815" width="0" style="3" hidden="1" customWidth="1"/>
    <col min="13816" max="13816" width="14.7109375" style="3" customWidth="1"/>
    <col min="13817" max="13817" width="11" style="3" customWidth="1"/>
    <col min="13818" max="13818" width="11.140625" style="3" customWidth="1"/>
    <col min="13819" max="13819" width="9.7109375" style="3" customWidth="1"/>
    <col min="13820" max="13820" width="10.42578125" style="3" customWidth="1"/>
    <col min="13821" max="13822" width="9.5703125" style="3" customWidth="1"/>
    <col min="13823" max="13823" width="10.85546875" style="3" customWidth="1"/>
    <col min="13824" max="13824" width="9.42578125" style="3" customWidth="1"/>
    <col min="13825" max="13825" width="10.28515625" style="3" customWidth="1"/>
    <col min="13826" max="13826" width="9.7109375" style="3" customWidth="1"/>
    <col min="13827" max="13827" width="9.28515625" style="3" customWidth="1"/>
    <col min="13828" max="14059" width="9" style="3"/>
    <col min="14060" max="14060" width="6.28515625" style="3" customWidth="1"/>
    <col min="14061" max="14061" width="10.140625" style="3" customWidth="1"/>
    <col min="14062" max="14062" width="29.42578125" style="3" customWidth="1"/>
    <col min="14063" max="14071" width="0" style="3" hidden="1" customWidth="1"/>
    <col min="14072" max="14072" width="14.7109375" style="3" customWidth="1"/>
    <col min="14073" max="14073" width="11" style="3" customWidth="1"/>
    <col min="14074" max="14074" width="11.140625" style="3" customWidth="1"/>
    <col min="14075" max="14075" width="9.7109375" style="3" customWidth="1"/>
    <col min="14076" max="14076" width="10.42578125" style="3" customWidth="1"/>
    <col min="14077" max="14078" width="9.5703125" style="3" customWidth="1"/>
    <col min="14079" max="14079" width="10.85546875" style="3" customWidth="1"/>
    <col min="14080" max="14080" width="9.42578125" style="3" customWidth="1"/>
    <col min="14081" max="14081" width="10.28515625" style="3" customWidth="1"/>
    <col min="14082" max="14082" width="9.7109375" style="3" customWidth="1"/>
    <col min="14083" max="14083" width="9.28515625" style="3" customWidth="1"/>
    <col min="14084" max="14315" width="9" style="3"/>
    <col min="14316" max="14316" width="6.28515625" style="3" customWidth="1"/>
    <col min="14317" max="14317" width="10.140625" style="3" customWidth="1"/>
    <col min="14318" max="14318" width="29.42578125" style="3" customWidth="1"/>
    <col min="14319" max="14327" width="0" style="3" hidden="1" customWidth="1"/>
    <col min="14328" max="14328" width="14.7109375" style="3" customWidth="1"/>
    <col min="14329" max="14329" width="11" style="3" customWidth="1"/>
    <col min="14330" max="14330" width="11.140625" style="3" customWidth="1"/>
    <col min="14331" max="14331" width="9.7109375" style="3" customWidth="1"/>
    <col min="14332" max="14332" width="10.42578125" style="3" customWidth="1"/>
    <col min="14333" max="14334" width="9.5703125" style="3" customWidth="1"/>
    <col min="14335" max="14335" width="10.85546875" style="3" customWidth="1"/>
    <col min="14336" max="14336" width="9.42578125" style="3" customWidth="1"/>
    <col min="14337" max="14337" width="10.28515625" style="3" customWidth="1"/>
    <col min="14338" max="14338" width="9.7109375" style="3" customWidth="1"/>
    <col min="14339" max="14339" width="9.28515625" style="3" customWidth="1"/>
    <col min="14340" max="14571" width="9" style="3"/>
    <col min="14572" max="14572" width="6.28515625" style="3" customWidth="1"/>
    <col min="14573" max="14573" width="10.140625" style="3" customWidth="1"/>
    <col min="14574" max="14574" width="29.42578125" style="3" customWidth="1"/>
    <col min="14575" max="14583" width="0" style="3" hidden="1" customWidth="1"/>
    <col min="14584" max="14584" width="14.7109375" style="3" customWidth="1"/>
    <col min="14585" max="14585" width="11" style="3" customWidth="1"/>
    <col min="14586" max="14586" width="11.140625" style="3" customWidth="1"/>
    <col min="14587" max="14587" width="9.7109375" style="3" customWidth="1"/>
    <col min="14588" max="14588" width="10.42578125" style="3" customWidth="1"/>
    <col min="14589" max="14590" width="9.5703125" style="3" customWidth="1"/>
    <col min="14591" max="14591" width="10.85546875" style="3" customWidth="1"/>
    <col min="14592" max="14592" width="9.42578125" style="3" customWidth="1"/>
    <col min="14593" max="14593" width="10.28515625" style="3" customWidth="1"/>
    <col min="14594" max="14594" width="9.7109375" style="3" customWidth="1"/>
    <col min="14595" max="14595" width="9.28515625" style="3" customWidth="1"/>
    <col min="14596" max="14827" width="9" style="3"/>
    <col min="14828" max="14828" width="6.28515625" style="3" customWidth="1"/>
    <col min="14829" max="14829" width="10.140625" style="3" customWidth="1"/>
    <col min="14830" max="14830" width="29.42578125" style="3" customWidth="1"/>
    <col min="14831" max="14839" width="0" style="3" hidden="1" customWidth="1"/>
    <col min="14840" max="14840" width="14.7109375" style="3" customWidth="1"/>
    <col min="14841" max="14841" width="11" style="3" customWidth="1"/>
    <col min="14842" max="14842" width="11.140625" style="3" customWidth="1"/>
    <col min="14843" max="14843" width="9.7109375" style="3" customWidth="1"/>
    <col min="14844" max="14844" width="10.42578125" style="3" customWidth="1"/>
    <col min="14845" max="14846" width="9.5703125" style="3" customWidth="1"/>
    <col min="14847" max="14847" width="10.85546875" style="3" customWidth="1"/>
    <col min="14848" max="14848" width="9.42578125" style="3" customWidth="1"/>
    <col min="14849" max="14849" width="10.28515625" style="3" customWidth="1"/>
    <col min="14850" max="14850" width="9.7109375" style="3" customWidth="1"/>
    <col min="14851" max="14851" width="9.28515625" style="3" customWidth="1"/>
    <col min="14852" max="15083" width="9" style="3"/>
    <col min="15084" max="15084" width="6.28515625" style="3" customWidth="1"/>
    <col min="15085" max="15085" width="10.140625" style="3" customWidth="1"/>
    <col min="15086" max="15086" width="29.42578125" style="3" customWidth="1"/>
    <col min="15087" max="15095" width="0" style="3" hidden="1" customWidth="1"/>
    <col min="15096" max="15096" width="14.7109375" style="3" customWidth="1"/>
    <col min="15097" max="15097" width="11" style="3" customWidth="1"/>
    <col min="15098" max="15098" width="11.140625" style="3" customWidth="1"/>
    <col min="15099" max="15099" width="9.7109375" style="3" customWidth="1"/>
    <col min="15100" max="15100" width="10.42578125" style="3" customWidth="1"/>
    <col min="15101" max="15102" width="9.5703125" style="3" customWidth="1"/>
    <col min="15103" max="15103" width="10.85546875" style="3" customWidth="1"/>
    <col min="15104" max="15104" width="9.42578125" style="3" customWidth="1"/>
    <col min="15105" max="15105" width="10.28515625" style="3" customWidth="1"/>
    <col min="15106" max="15106" width="9.7109375" style="3" customWidth="1"/>
    <col min="15107" max="15107" width="9.28515625" style="3" customWidth="1"/>
    <col min="15108" max="15339" width="9" style="3"/>
    <col min="15340" max="15340" width="6.28515625" style="3" customWidth="1"/>
    <col min="15341" max="15341" width="10.140625" style="3" customWidth="1"/>
    <col min="15342" max="15342" width="29.42578125" style="3" customWidth="1"/>
    <col min="15343" max="15351" width="0" style="3" hidden="1" customWidth="1"/>
    <col min="15352" max="15352" width="14.7109375" style="3" customWidth="1"/>
    <col min="15353" max="15353" width="11" style="3" customWidth="1"/>
    <col min="15354" max="15354" width="11.140625" style="3" customWidth="1"/>
    <col min="15355" max="15355" width="9.7109375" style="3" customWidth="1"/>
    <col min="15356" max="15356" width="10.42578125" style="3" customWidth="1"/>
    <col min="15357" max="15358" width="9.5703125" style="3" customWidth="1"/>
    <col min="15359" max="15359" width="10.85546875" style="3" customWidth="1"/>
    <col min="15360" max="15360" width="9.42578125" style="3" customWidth="1"/>
    <col min="15361" max="15361" width="10.28515625" style="3" customWidth="1"/>
    <col min="15362" max="15362" width="9.7109375" style="3" customWidth="1"/>
    <col min="15363" max="15363" width="9.28515625" style="3" customWidth="1"/>
    <col min="15364" max="15595" width="9" style="3"/>
    <col min="15596" max="15596" width="6.28515625" style="3" customWidth="1"/>
    <col min="15597" max="15597" width="10.140625" style="3" customWidth="1"/>
    <col min="15598" max="15598" width="29.42578125" style="3" customWidth="1"/>
    <col min="15599" max="15607" width="0" style="3" hidden="1" customWidth="1"/>
    <col min="15608" max="15608" width="14.7109375" style="3" customWidth="1"/>
    <col min="15609" max="15609" width="11" style="3" customWidth="1"/>
    <col min="15610" max="15610" width="11.140625" style="3" customWidth="1"/>
    <col min="15611" max="15611" width="9.7109375" style="3" customWidth="1"/>
    <col min="15612" max="15612" width="10.42578125" style="3" customWidth="1"/>
    <col min="15613" max="15614" width="9.5703125" style="3" customWidth="1"/>
    <col min="15615" max="15615" width="10.85546875" style="3" customWidth="1"/>
    <col min="15616" max="15616" width="9.42578125" style="3" customWidth="1"/>
    <col min="15617" max="15617" width="10.28515625" style="3" customWidth="1"/>
    <col min="15618" max="15618" width="9.7109375" style="3" customWidth="1"/>
    <col min="15619" max="15619" width="9.28515625" style="3" customWidth="1"/>
    <col min="15620" max="15851" width="9" style="3"/>
    <col min="15852" max="15852" width="6.28515625" style="3" customWidth="1"/>
    <col min="15853" max="15853" width="10.140625" style="3" customWidth="1"/>
    <col min="15854" max="15854" width="29.42578125" style="3" customWidth="1"/>
    <col min="15855" max="15863" width="0" style="3" hidden="1" customWidth="1"/>
    <col min="15864" max="15864" width="14.7109375" style="3" customWidth="1"/>
    <col min="15865" max="15865" width="11" style="3" customWidth="1"/>
    <col min="15866" max="15866" width="11.140625" style="3" customWidth="1"/>
    <col min="15867" max="15867" width="9.7109375" style="3" customWidth="1"/>
    <col min="15868" max="15868" width="10.42578125" style="3" customWidth="1"/>
    <col min="15869" max="15870" width="9.5703125" style="3" customWidth="1"/>
    <col min="15871" max="15871" width="10.85546875" style="3" customWidth="1"/>
    <col min="15872" max="15872" width="9.42578125" style="3" customWidth="1"/>
    <col min="15873" max="15873" width="10.28515625" style="3" customWidth="1"/>
    <col min="15874" max="15874" width="9.7109375" style="3" customWidth="1"/>
    <col min="15875" max="15875" width="9.28515625" style="3" customWidth="1"/>
    <col min="15876" max="16107" width="9" style="3"/>
    <col min="16108" max="16108" width="6.28515625" style="3" customWidth="1"/>
    <col min="16109" max="16109" width="10.140625" style="3" customWidth="1"/>
    <col min="16110" max="16110" width="29.42578125" style="3" customWidth="1"/>
    <col min="16111" max="16119" width="0" style="3" hidden="1" customWidth="1"/>
    <col min="16120" max="16120" width="14.7109375" style="3" customWidth="1"/>
    <col min="16121" max="16121" width="11" style="3" customWidth="1"/>
    <col min="16122" max="16122" width="11.140625" style="3" customWidth="1"/>
    <col min="16123" max="16123" width="9.7109375" style="3" customWidth="1"/>
    <col min="16124" max="16124" width="10.42578125" style="3" customWidth="1"/>
    <col min="16125" max="16126" width="9.5703125" style="3" customWidth="1"/>
    <col min="16127" max="16127" width="10.85546875" style="3" customWidth="1"/>
    <col min="16128" max="16128" width="9.42578125" style="3" customWidth="1"/>
    <col min="16129" max="16129" width="10.28515625" style="3" customWidth="1"/>
    <col min="16130" max="16130" width="9.7109375" style="3" customWidth="1"/>
    <col min="16131" max="16131" width="9.28515625" style="3" customWidth="1"/>
    <col min="16132" max="16384" width="9" style="3"/>
  </cols>
  <sheetData>
    <row r="1" spans="1:4" ht="26.25" customHeight="1">
      <c r="A1" s="1" t="s">
        <v>0</v>
      </c>
      <c r="B1" s="2"/>
    </row>
    <row r="2" spans="1:4" ht="26.25">
      <c r="A2" s="4" t="s">
        <v>1</v>
      </c>
      <c r="B2" s="5"/>
    </row>
    <row r="3" spans="1:4" ht="21" customHeight="1">
      <c r="A3" s="655" t="s">
        <v>2</v>
      </c>
      <c r="B3" s="6"/>
      <c r="C3" s="658" t="s">
        <v>3</v>
      </c>
      <c r="D3" s="658" t="s">
        <v>13</v>
      </c>
    </row>
    <row r="4" spans="1:4" ht="21" customHeight="1">
      <c r="A4" s="656"/>
      <c r="B4" s="7"/>
      <c r="C4" s="659"/>
      <c r="D4" s="661"/>
    </row>
    <row r="5" spans="1:4">
      <c r="A5" s="657"/>
      <c r="B5" s="8" t="s">
        <v>14</v>
      </c>
      <c r="C5" s="660"/>
      <c r="D5" s="662"/>
    </row>
    <row r="6" spans="1:4" s="10" customFormat="1">
      <c r="A6" s="9">
        <v>1</v>
      </c>
      <c r="B6" s="9" t="s">
        <v>15</v>
      </c>
      <c r="C6" s="9">
        <v>2</v>
      </c>
      <c r="D6" s="9">
        <v>12</v>
      </c>
    </row>
    <row r="7" spans="1:4" s="13" customFormat="1" ht="31.5">
      <c r="A7" s="82" t="s">
        <v>16</v>
      </c>
      <c r="B7" s="11"/>
      <c r="C7" s="12"/>
      <c r="D7" s="114"/>
    </row>
    <row r="8" spans="1:4" s="17" customFormat="1" ht="26.25">
      <c r="A8" s="14" t="s">
        <v>17</v>
      </c>
      <c r="B8" s="15"/>
      <c r="C8" s="16"/>
      <c r="D8" s="118">
        <v>22812100</v>
      </c>
    </row>
    <row r="9" spans="1:4" s="23" customFormat="1">
      <c r="A9" s="19" t="s">
        <v>20</v>
      </c>
      <c r="B9" s="49" t="s">
        <v>21</v>
      </c>
      <c r="C9" s="49" t="s">
        <v>22</v>
      </c>
      <c r="D9" s="119">
        <v>19475340</v>
      </c>
    </row>
    <row r="10" spans="1:4" s="39" customFormat="1">
      <c r="A10" s="36"/>
      <c r="B10" s="36"/>
      <c r="C10" s="36" t="s">
        <v>253</v>
      </c>
      <c r="D10" s="37">
        <v>776760</v>
      </c>
    </row>
    <row r="11" spans="1:4" s="31" customFormat="1">
      <c r="A11" s="34" t="s">
        <v>23</v>
      </c>
      <c r="B11" s="32" t="s">
        <v>24</v>
      </c>
      <c r="C11" s="26" t="s">
        <v>25</v>
      </c>
      <c r="D11" s="30">
        <v>7000</v>
      </c>
    </row>
    <row r="12" spans="1:4" s="31" customFormat="1">
      <c r="A12" s="24" t="s">
        <v>26</v>
      </c>
      <c r="B12" s="25" t="s">
        <v>27</v>
      </c>
      <c r="C12" s="26" t="s">
        <v>28</v>
      </c>
      <c r="D12" s="30">
        <v>38000</v>
      </c>
    </row>
    <row r="13" spans="1:4" s="31" customFormat="1">
      <c r="A13" s="24" t="s">
        <v>31</v>
      </c>
      <c r="B13" s="25" t="s">
        <v>27</v>
      </c>
      <c r="C13" s="26" t="s">
        <v>32</v>
      </c>
      <c r="D13" s="30">
        <v>18000</v>
      </c>
    </row>
    <row r="14" spans="1:4" s="31" customFormat="1">
      <c r="A14" s="24" t="s">
        <v>34</v>
      </c>
      <c r="B14" s="25" t="s">
        <v>27</v>
      </c>
      <c r="C14" s="36" t="s">
        <v>35</v>
      </c>
      <c r="D14" s="37">
        <v>80000</v>
      </c>
    </row>
    <row r="15" spans="1:4" s="31" customFormat="1">
      <c r="A15" s="24" t="s">
        <v>38</v>
      </c>
      <c r="B15" s="74" t="s">
        <v>39</v>
      </c>
      <c r="C15" s="26" t="s">
        <v>40</v>
      </c>
      <c r="D15" s="30">
        <v>6000</v>
      </c>
    </row>
    <row r="16" spans="1:4" s="31" customFormat="1">
      <c r="A16" s="24" t="s">
        <v>41</v>
      </c>
      <c r="B16" s="75" t="s">
        <v>42</v>
      </c>
      <c r="C16" s="26" t="s">
        <v>43</v>
      </c>
      <c r="D16" s="30">
        <v>20360</v>
      </c>
    </row>
    <row r="17" spans="1:4" s="31" customFormat="1">
      <c r="A17" s="24" t="s">
        <v>44</v>
      </c>
      <c r="B17" s="75" t="s">
        <v>45</v>
      </c>
      <c r="C17" s="26" t="s">
        <v>260</v>
      </c>
      <c r="D17" s="30">
        <v>80000</v>
      </c>
    </row>
    <row r="18" spans="1:4" s="31" customFormat="1">
      <c r="A18" s="24" t="s">
        <v>46</v>
      </c>
      <c r="B18" s="74" t="s">
        <v>215</v>
      </c>
      <c r="C18" s="26" t="s">
        <v>48</v>
      </c>
      <c r="D18" s="30">
        <v>350000</v>
      </c>
    </row>
    <row r="19" spans="1:4" s="42" customFormat="1">
      <c r="A19" s="40" t="s">
        <v>49</v>
      </c>
      <c r="B19" s="72" t="s">
        <v>21</v>
      </c>
      <c r="C19" s="41" t="s">
        <v>50</v>
      </c>
      <c r="D19" s="45">
        <v>100000</v>
      </c>
    </row>
    <row r="20" spans="1:4" s="31" customFormat="1" ht="42">
      <c r="A20" s="24" t="s">
        <v>51</v>
      </c>
      <c r="B20" s="43" t="s">
        <v>27</v>
      </c>
      <c r="C20" s="44" t="s">
        <v>52</v>
      </c>
      <c r="D20" s="45">
        <v>45600</v>
      </c>
    </row>
    <row r="21" spans="1:4" s="48" customFormat="1">
      <c r="A21" s="46" t="s">
        <v>53</v>
      </c>
      <c r="B21" s="77" t="s">
        <v>42</v>
      </c>
      <c r="C21" s="47" t="s">
        <v>54</v>
      </c>
      <c r="D21" s="115">
        <v>31800</v>
      </c>
    </row>
    <row r="22" spans="1:4" s="50" customFormat="1">
      <c r="A22" s="19" t="s">
        <v>55</v>
      </c>
      <c r="B22" s="49" t="s">
        <v>56</v>
      </c>
      <c r="C22" s="20" t="s">
        <v>57</v>
      </c>
      <c r="D22" s="91">
        <v>200000</v>
      </c>
    </row>
    <row r="23" spans="1:4" s="54" customFormat="1">
      <c r="A23" s="51" t="s">
        <v>58</v>
      </c>
      <c r="B23" s="78" t="s">
        <v>59</v>
      </c>
      <c r="C23" s="52" t="s">
        <v>60</v>
      </c>
      <c r="D23" s="53">
        <v>2360000</v>
      </c>
    </row>
    <row r="24" spans="1:4" s="31" customFormat="1">
      <c r="A24" s="34" t="s">
        <v>18</v>
      </c>
      <c r="B24" s="87" t="s">
        <v>18</v>
      </c>
      <c r="C24" s="71" t="s">
        <v>243</v>
      </c>
      <c r="D24" s="90">
        <v>1760000</v>
      </c>
    </row>
    <row r="25" spans="1:4" s="31" customFormat="1">
      <c r="A25" s="34"/>
      <c r="B25" s="32" t="s">
        <v>18</v>
      </c>
      <c r="C25" s="86" t="s">
        <v>61</v>
      </c>
      <c r="D25" s="116"/>
    </row>
    <row r="26" spans="1:4" s="31" customFormat="1">
      <c r="A26" s="34"/>
      <c r="B26" s="32" t="s">
        <v>18</v>
      </c>
      <c r="C26" s="86" t="s">
        <v>62</v>
      </c>
      <c r="D26" s="116"/>
    </row>
    <row r="27" spans="1:4" s="31" customFormat="1">
      <c r="A27" s="34"/>
      <c r="B27" s="32" t="s">
        <v>18</v>
      </c>
      <c r="C27" s="86" t="s">
        <v>63</v>
      </c>
      <c r="D27" s="116"/>
    </row>
    <row r="28" spans="1:4" s="31" customFormat="1">
      <c r="A28" s="34"/>
      <c r="B28" s="32" t="s">
        <v>18</v>
      </c>
      <c r="C28" s="86" t="s">
        <v>64</v>
      </c>
      <c r="D28" s="116"/>
    </row>
    <row r="29" spans="1:4" s="31" customFormat="1">
      <c r="A29" s="34"/>
      <c r="B29" s="32" t="s">
        <v>18</v>
      </c>
      <c r="C29" s="86" t="s">
        <v>242</v>
      </c>
      <c r="D29" s="116"/>
    </row>
    <row r="30" spans="1:4" s="31" customFormat="1">
      <c r="A30" s="35"/>
      <c r="B30" s="26"/>
      <c r="C30" s="71" t="s">
        <v>244</v>
      </c>
      <c r="D30" s="90"/>
    </row>
    <row r="31" spans="1:4" s="31" customFormat="1">
      <c r="A31" s="40" t="s">
        <v>65</v>
      </c>
      <c r="B31" s="79" t="s">
        <v>66</v>
      </c>
      <c r="C31" s="36" t="s">
        <v>254</v>
      </c>
      <c r="D31" s="37">
        <v>60000</v>
      </c>
    </row>
    <row r="32" spans="1:4" s="31" customFormat="1">
      <c r="A32" s="24" t="s">
        <v>67</v>
      </c>
      <c r="B32" s="80" t="s">
        <v>66</v>
      </c>
      <c r="C32" s="26" t="s">
        <v>255</v>
      </c>
      <c r="D32" s="30">
        <v>90000</v>
      </c>
    </row>
    <row r="33" spans="1:4" s="31" customFormat="1">
      <c r="A33" s="40" t="s">
        <v>68</v>
      </c>
      <c r="B33" s="79" t="s">
        <v>66</v>
      </c>
      <c r="C33" s="36" t="s">
        <v>256</v>
      </c>
      <c r="D33" s="37">
        <v>70000</v>
      </c>
    </row>
    <row r="34" spans="1:4" s="31" customFormat="1" ht="42">
      <c r="A34" s="24" t="s">
        <v>69</v>
      </c>
      <c r="B34" s="76" t="s">
        <v>70</v>
      </c>
      <c r="C34" s="55" t="s">
        <v>71</v>
      </c>
      <c r="D34" s="117">
        <v>120000</v>
      </c>
    </row>
    <row r="35" spans="1:4" s="31" customFormat="1">
      <c r="A35" s="24" t="s">
        <v>72</v>
      </c>
      <c r="B35" s="76" t="s">
        <v>73</v>
      </c>
      <c r="C35" s="26" t="s">
        <v>74</v>
      </c>
      <c r="D35" s="30">
        <v>130000</v>
      </c>
    </row>
    <row r="36" spans="1:4" s="31" customFormat="1">
      <c r="A36" s="40" t="s">
        <v>76</v>
      </c>
      <c r="B36" s="79" t="s">
        <v>66</v>
      </c>
      <c r="C36" s="36" t="s">
        <v>77</v>
      </c>
      <c r="D36" s="37">
        <v>50000</v>
      </c>
    </row>
    <row r="37" spans="1:4" s="31" customFormat="1">
      <c r="A37" s="24" t="s">
        <v>78</v>
      </c>
      <c r="B37" s="38" t="s">
        <v>39</v>
      </c>
      <c r="C37" s="26" t="s">
        <v>79</v>
      </c>
      <c r="D37" s="30">
        <v>80000</v>
      </c>
    </row>
    <row r="38" spans="1:4" s="17" customFormat="1" ht="26.25">
      <c r="A38" s="14" t="s">
        <v>80</v>
      </c>
      <c r="B38" s="15"/>
      <c r="C38" s="16"/>
      <c r="D38" s="120" t="s">
        <v>18</v>
      </c>
    </row>
    <row r="39" spans="1:4" s="58" customFormat="1" ht="23.25">
      <c r="A39" s="88" t="s">
        <v>245</v>
      </c>
      <c r="B39" s="57"/>
      <c r="C39" s="18"/>
      <c r="D39" s="122">
        <f>D40+D41</f>
        <v>1903100</v>
      </c>
    </row>
    <row r="40" spans="1:4" s="23" customFormat="1">
      <c r="A40" s="59" t="s">
        <v>81</v>
      </c>
      <c r="B40" s="20" t="s">
        <v>21</v>
      </c>
      <c r="C40" s="20" t="s">
        <v>82</v>
      </c>
      <c r="D40" s="22">
        <v>1736100</v>
      </c>
    </row>
    <row r="41" spans="1:4" s="31" customFormat="1">
      <c r="A41" s="19" t="s">
        <v>83</v>
      </c>
      <c r="B41" s="62" t="s">
        <v>84</v>
      </c>
      <c r="C41" s="27" t="s">
        <v>262</v>
      </c>
      <c r="D41" s="28">
        <v>167000</v>
      </c>
    </row>
    <row r="42" spans="1:4" s="31" customFormat="1">
      <c r="A42" s="24" t="s">
        <v>85</v>
      </c>
      <c r="B42" s="25" t="s">
        <v>84</v>
      </c>
      <c r="C42" s="26" t="s">
        <v>86</v>
      </c>
      <c r="D42" s="30">
        <v>10000</v>
      </c>
    </row>
    <row r="43" spans="1:4" s="31" customFormat="1">
      <c r="A43" s="24" t="s">
        <v>85</v>
      </c>
      <c r="B43" s="25" t="s">
        <v>84</v>
      </c>
      <c r="C43" s="26" t="s">
        <v>87</v>
      </c>
      <c r="D43" s="30">
        <v>50000</v>
      </c>
    </row>
    <row r="44" spans="1:4" s="31" customFormat="1">
      <c r="A44" s="24" t="s">
        <v>88</v>
      </c>
      <c r="B44" s="25" t="s">
        <v>84</v>
      </c>
      <c r="C44" s="26" t="s">
        <v>89</v>
      </c>
      <c r="D44" s="30">
        <v>30000</v>
      </c>
    </row>
    <row r="45" spans="1:4" s="31" customFormat="1">
      <c r="A45" s="24" t="s">
        <v>90</v>
      </c>
      <c r="B45" s="25" t="s">
        <v>84</v>
      </c>
      <c r="C45" s="26" t="s">
        <v>91</v>
      </c>
      <c r="D45" s="30">
        <v>50000</v>
      </c>
    </row>
    <row r="46" spans="1:4" s="31" customFormat="1">
      <c r="A46" s="24" t="s">
        <v>92</v>
      </c>
      <c r="B46" s="25" t="s">
        <v>84</v>
      </c>
      <c r="C46" s="26" t="s">
        <v>93</v>
      </c>
      <c r="D46" s="30">
        <v>27000</v>
      </c>
    </row>
    <row r="47" spans="1:4" s="58" customFormat="1" ht="23.25">
      <c r="A47" s="88" t="s">
        <v>246</v>
      </c>
      <c r="B47" s="57"/>
      <c r="C47" s="18"/>
      <c r="D47" s="121">
        <v>2570000</v>
      </c>
    </row>
    <row r="48" spans="1:4" s="23" customFormat="1">
      <c r="A48" s="19" t="s">
        <v>94</v>
      </c>
      <c r="B48" s="81" t="s">
        <v>21</v>
      </c>
      <c r="C48" s="61" t="s">
        <v>95</v>
      </c>
      <c r="D48" s="65">
        <v>470000</v>
      </c>
    </row>
    <row r="49" spans="1:4" s="23" customFormat="1">
      <c r="A49" s="19" t="s">
        <v>99</v>
      </c>
      <c r="B49" s="62" t="s">
        <v>27</v>
      </c>
      <c r="C49" s="63" t="s">
        <v>100</v>
      </c>
      <c r="D49" s="65">
        <v>2100000</v>
      </c>
    </row>
    <row r="50" spans="1:4" s="58" customFormat="1" ht="23.25">
      <c r="A50" s="88" t="s">
        <v>105</v>
      </c>
      <c r="B50" s="57"/>
      <c r="C50" s="18"/>
      <c r="D50" s="121">
        <v>6689000</v>
      </c>
    </row>
    <row r="51" spans="1:4" s="23" customFormat="1">
      <c r="A51" s="19" t="s">
        <v>106</v>
      </c>
      <c r="B51" s="81" t="s">
        <v>21</v>
      </c>
      <c r="C51" s="20" t="s">
        <v>107</v>
      </c>
      <c r="D51" s="22">
        <v>3333750</v>
      </c>
    </row>
    <row r="52" spans="1:4" s="23" customFormat="1" ht="21.75" customHeight="1">
      <c r="A52" s="93"/>
      <c r="B52" s="94" t="s">
        <v>18</v>
      </c>
      <c r="C52" s="95" t="s">
        <v>257</v>
      </c>
      <c r="D52" s="96">
        <v>3355250</v>
      </c>
    </row>
    <row r="53" spans="1:4" s="103" customFormat="1">
      <c r="A53" s="100" t="s">
        <v>108</v>
      </c>
      <c r="B53" s="101" t="s">
        <v>21</v>
      </c>
      <c r="C53" s="98" t="s">
        <v>109</v>
      </c>
      <c r="D53" s="112">
        <v>6750</v>
      </c>
    </row>
    <row r="54" spans="1:4" s="103" customFormat="1">
      <c r="A54" s="100" t="s">
        <v>110</v>
      </c>
      <c r="B54" s="101" t="s">
        <v>21</v>
      </c>
      <c r="C54" s="98" t="s">
        <v>111</v>
      </c>
      <c r="D54" s="112">
        <v>6600</v>
      </c>
    </row>
    <row r="55" spans="1:4" s="103" customFormat="1">
      <c r="A55" s="100" t="s">
        <v>112</v>
      </c>
      <c r="B55" s="101" t="s">
        <v>21</v>
      </c>
      <c r="C55" s="98" t="s">
        <v>113</v>
      </c>
      <c r="D55" s="112">
        <v>8200</v>
      </c>
    </row>
    <row r="56" spans="1:4" s="103" customFormat="1">
      <c r="A56" s="100" t="s">
        <v>114</v>
      </c>
      <c r="B56" s="101" t="s">
        <v>21</v>
      </c>
      <c r="C56" s="98" t="s">
        <v>115</v>
      </c>
      <c r="D56" s="112">
        <v>8000</v>
      </c>
    </row>
    <row r="57" spans="1:4" s="103" customFormat="1">
      <c r="A57" s="100" t="s">
        <v>116</v>
      </c>
      <c r="B57" s="104" t="s">
        <v>21</v>
      </c>
      <c r="C57" s="98" t="s">
        <v>117</v>
      </c>
      <c r="D57" s="112">
        <v>4100</v>
      </c>
    </row>
    <row r="58" spans="1:4" s="103" customFormat="1">
      <c r="A58" s="100" t="s">
        <v>118</v>
      </c>
      <c r="B58" s="101" t="s">
        <v>56</v>
      </c>
      <c r="C58" s="98" t="s">
        <v>119</v>
      </c>
      <c r="D58" s="112">
        <v>7200</v>
      </c>
    </row>
    <row r="59" spans="1:4" s="103" customFormat="1">
      <c r="A59" s="100" t="s">
        <v>120</v>
      </c>
      <c r="B59" s="101" t="s">
        <v>21</v>
      </c>
      <c r="C59" s="98" t="s">
        <v>121</v>
      </c>
      <c r="D59" s="112">
        <v>1400000</v>
      </c>
    </row>
    <row r="60" spans="1:4" s="103" customFormat="1">
      <c r="A60" s="100" t="s">
        <v>122</v>
      </c>
      <c r="B60" s="101" t="s">
        <v>21</v>
      </c>
      <c r="C60" s="98" t="s">
        <v>123</v>
      </c>
      <c r="D60" s="112">
        <v>45000</v>
      </c>
    </row>
    <row r="61" spans="1:4" s="103" customFormat="1">
      <c r="A61" s="100" t="s">
        <v>124</v>
      </c>
      <c r="B61" s="105" t="s">
        <v>21</v>
      </c>
      <c r="C61" s="98" t="s">
        <v>258</v>
      </c>
      <c r="D61" s="99">
        <v>0</v>
      </c>
    </row>
    <row r="62" spans="1:4" s="103" customFormat="1">
      <c r="A62" s="100" t="s">
        <v>125</v>
      </c>
      <c r="B62" s="101" t="s">
        <v>21</v>
      </c>
      <c r="C62" s="98" t="s">
        <v>126</v>
      </c>
      <c r="D62" s="112">
        <v>20000</v>
      </c>
    </row>
    <row r="63" spans="1:4" s="103" customFormat="1">
      <c r="A63" s="100" t="s">
        <v>127</v>
      </c>
      <c r="B63" s="101" t="s">
        <v>21</v>
      </c>
      <c r="C63" s="98" t="s">
        <v>128</v>
      </c>
      <c r="D63" s="112">
        <v>10500</v>
      </c>
    </row>
    <row r="64" spans="1:4" s="103" customFormat="1">
      <c r="A64" s="100" t="s">
        <v>129</v>
      </c>
      <c r="B64" s="101" t="s">
        <v>21</v>
      </c>
      <c r="C64" s="98" t="s">
        <v>130</v>
      </c>
      <c r="D64" s="112">
        <v>20000</v>
      </c>
    </row>
    <row r="65" spans="1:4" s="103" customFormat="1">
      <c r="A65" s="100" t="s">
        <v>131</v>
      </c>
      <c r="B65" s="101" t="s">
        <v>21</v>
      </c>
      <c r="C65" s="98" t="s">
        <v>132</v>
      </c>
      <c r="D65" s="112">
        <v>20000</v>
      </c>
    </row>
    <row r="66" spans="1:4" s="103" customFormat="1">
      <c r="A66" s="100" t="s">
        <v>133</v>
      </c>
      <c r="B66" s="106" t="s">
        <v>24</v>
      </c>
      <c r="C66" s="92" t="s">
        <v>134</v>
      </c>
      <c r="D66" s="102">
        <v>3000</v>
      </c>
    </row>
    <row r="67" spans="1:4" s="103" customFormat="1">
      <c r="A67" s="100" t="s">
        <v>135</v>
      </c>
      <c r="B67" s="106" t="s">
        <v>24</v>
      </c>
      <c r="C67" s="92" t="s">
        <v>136</v>
      </c>
      <c r="D67" s="102">
        <v>13500</v>
      </c>
    </row>
    <row r="68" spans="1:4" s="103" customFormat="1">
      <c r="A68" s="100" t="s">
        <v>138</v>
      </c>
      <c r="B68" s="106" t="s">
        <v>47</v>
      </c>
      <c r="C68" s="92" t="s">
        <v>139</v>
      </c>
      <c r="D68" s="102">
        <v>11100</v>
      </c>
    </row>
    <row r="69" spans="1:4" s="103" customFormat="1" ht="42">
      <c r="A69" s="100" t="s">
        <v>140</v>
      </c>
      <c r="B69" s="107" t="s">
        <v>42</v>
      </c>
      <c r="C69" s="108" t="s">
        <v>141</v>
      </c>
      <c r="D69" s="102">
        <v>17100</v>
      </c>
    </row>
    <row r="70" spans="1:4" s="103" customFormat="1" ht="42">
      <c r="A70" s="100" t="s">
        <v>142</v>
      </c>
      <c r="B70" s="106" t="s">
        <v>39</v>
      </c>
      <c r="C70" s="92" t="s">
        <v>143</v>
      </c>
      <c r="D70" s="102">
        <v>16200</v>
      </c>
    </row>
    <row r="71" spans="1:4" s="103" customFormat="1" ht="42">
      <c r="A71" s="100" t="s">
        <v>144</v>
      </c>
      <c r="B71" s="106" t="s">
        <v>39</v>
      </c>
      <c r="C71" s="108" t="s">
        <v>261</v>
      </c>
      <c r="D71" s="102">
        <v>20000</v>
      </c>
    </row>
    <row r="72" spans="1:4" s="103" customFormat="1" ht="42">
      <c r="A72" s="100" t="s">
        <v>145</v>
      </c>
      <c r="B72" s="110" t="s">
        <v>66</v>
      </c>
      <c r="C72" s="92" t="s">
        <v>146</v>
      </c>
      <c r="D72" s="102">
        <v>19500</v>
      </c>
    </row>
    <row r="73" spans="1:4" s="103" customFormat="1" ht="42">
      <c r="A73" s="100" t="s">
        <v>147</v>
      </c>
      <c r="B73" s="110" t="s">
        <v>66</v>
      </c>
      <c r="C73" s="92" t="s">
        <v>148</v>
      </c>
      <c r="D73" s="102">
        <v>50000</v>
      </c>
    </row>
    <row r="74" spans="1:4" s="103" customFormat="1">
      <c r="A74" s="100" t="s">
        <v>149</v>
      </c>
      <c r="B74" s="106" t="s">
        <v>150</v>
      </c>
      <c r="C74" s="92" t="s">
        <v>151</v>
      </c>
      <c r="D74" s="102">
        <v>25000</v>
      </c>
    </row>
    <row r="75" spans="1:4" s="103" customFormat="1">
      <c r="A75" s="100" t="s">
        <v>152</v>
      </c>
      <c r="B75" s="106" t="s">
        <v>153</v>
      </c>
      <c r="C75" s="92" t="s">
        <v>154</v>
      </c>
      <c r="D75" s="102">
        <v>30000</v>
      </c>
    </row>
    <row r="76" spans="1:4" s="103" customFormat="1">
      <c r="A76" s="100" t="s">
        <v>155</v>
      </c>
      <c r="B76" s="104" t="s">
        <v>56</v>
      </c>
      <c r="C76" s="98" t="s">
        <v>156</v>
      </c>
      <c r="D76" s="112">
        <v>75000</v>
      </c>
    </row>
    <row r="77" spans="1:4" s="103" customFormat="1">
      <c r="A77" s="100" t="s">
        <v>157</v>
      </c>
      <c r="B77" s="104" t="s">
        <v>21</v>
      </c>
      <c r="C77" s="98" t="s">
        <v>158</v>
      </c>
      <c r="D77" s="112">
        <v>5000</v>
      </c>
    </row>
    <row r="78" spans="1:4" s="103" customFormat="1">
      <c r="A78" s="100" t="s">
        <v>159</v>
      </c>
      <c r="B78" s="104" t="s">
        <v>21</v>
      </c>
      <c r="C78" s="98" t="s">
        <v>160</v>
      </c>
      <c r="D78" s="112">
        <v>25000</v>
      </c>
    </row>
    <row r="79" spans="1:4" s="103" customFormat="1">
      <c r="A79" s="100" t="s">
        <v>161</v>
      </c>
      <c r="B79" s="106" t="s">
        <v>84</v>
      </c>
      <c r="C79" s="92" t="s">
        <v>259</v>
      </c>
      <c r="D79" s="102">
        <v>40000</v>
      </c>
    </row>
    <row r="80" spans="1:4" s="103" customFormat="1" ht="42">
      <c r="A80" s="100" t="s">
        <v>162</v>
      </c>
      <c r="B80" s="104" t="s">
        <v>24</v>
      </c>
      <c r="C80" s="98" t="s">
        <v>163</v>
      </c>
      <c r="D80" s="112">
        <v>10000</v>
      </c>
    </row>
    <row r="81" spans="1:4" s="111" customFormat="1">
      <c r="A81" s="100" t="s">
        <v>164</v>
      </c>
      <c r="B81" s="104" t="s">
        <v>56</v>
      </c>
      <c r="C81" s="98" t="s">
        <v>165</v>
      </c>
      <c r="D81" s="99">
        <v>80000</v>
      </c>
    </row>
    <row r="82" spans="1:4" s="111" customFormat="1">
      <c r="A82" s="100" t="s">
        <v>166</v>
      </c>
      <c r="B82" s="104" t="s">
        <v>56</v>
      </c>
      <c r="C82" s="98" t="s">
        <v>167</v>
      </c>
      <c r="D82" s="99">
        <v>27000</v>
      </c>
    </row>
    <row r="83" spans="1:4" s="103" customFormat="1">
      <c r="A83" s="100" t="s">
        <v>168</v>
      </c>
      <c r="B83" s="106" t="s">
        <v>27</v>
      </c>
      <c r="C83" s="92" t="s">
        <v>169</v>
      </c>
      <c r="D83" s="102">
        <v>50000</v>
      </c>
    </row>
    <row r="84" spans="1:4" s="103" customFormat="1">
      <c r="A84" s="100" t="s">
        <v>170</v>
      </c>
      <c r="B84" s="110" t="s">
        <v>45</v>
      </c>
      <c r="C84" s="92" t="s">
        <v>171</v>
      </c>
      <c r="D84" s="102">
        <v>40000</v>
      </c>
    </row>
    <row r="85" spans="1:4" s="103" customFormat="1">
      <c r="A85" s="100" t="s">
        <v>172</v>
      </c>
      <c r="B85" s="110" t="s">
        <v>45</v>
      </c>
      <c r="C85" s="92" t="s">
        <v>173</v>
      </c>
      <c r="D85" s="102">
        <v>10000</v>
      </c>
    </row>
    <row r="86" spans="1:4" s="103" customFormat="1">
      <c r="A86" s="100" t="s">
        <v>174</v>
      </c>
      <c r="B86" s="110" t="s">
        <v>45</v>
      </c>
      <c r="C86" s="92" t="s">
        <v>175</v>
      </c>
      <c r="D86" s="102">
        <v>46500</v>
      </c>
    </row>
    <row r="87" spans="1:4" s="103" customFormat="1">
      <c r="A87" s="126" t="s">
        <v>176</v>
      </c>
      <c r="B87" s="108" t="s">
        <v>150</v>
      </c>
      <c r="C87" s="108" t="s">
        <v>177</v>
      </c>
      <c r="D87" s="109">
        <v>415000</v>
      </c>
    </row>
    <row r="88" spans="1:4" s="103" customFormat="1">
      <c r="A88" s="97" t="s">
        <v>178</v>
      </c>
      <c r="B88" s="92" t="s">
        <v>150</v>
      </c>
      <c r="C88" s="92" t="s">
        <v>179</v>
      </c>
      <c r="D88" s="102">
        <v>30000</v>
      </c>
    </row>
    <row r="89" spans="1:4" s="125" customFormat="1">
      <c r="A89" s="127" t="s">
        <v>180</v>
      </c>
      <c r="B89" s="123" t="s">
        <v>150</v>
      </c>
      <c r="C89" s="123" t="s">
        <v>181</v>
      </c>
      <c r="D89" s="124">
        <v>320000</v>
      </c>
    </row>
    <row r="90" spans="1:4" s="103" customFormat="1">
      <c r="A90" s="97" t="s">
        <v>182</v>
      </c>
      <c r="B90" s="92" t="s">
        <v>21</v>
      </c>
      <c r="C90" s="92" t="s">
        <v>183</v>
      </c>
      <c r="D90" s="102">
        <v>420000</v>
      </c>
    </row>
    <row r="91" spans="1:4" s="69" customFormat="1" ht="31.5">
      <c r="A91" s="66" t="s">
        <v>184</v>
      </c>
      <c r="B91" s="67"/>
      <c r="C91" s="68"/>
      <c r="D91" s="128" t="s">
        <v>18</v>
      </c>
    </row>
    <row r="92" spans="1:4" s="58" customFormat="1" ht="23.25">
      <c r="A92" s="88" t="s">
        <v>185</v>
      </c>
      <c r="B92" s="85"/>
      <c r="C92" s="89"/>
      <c r="D92" s="122">
        <v>3806000</v>
      </c>
    </row>
    <row r="93" spans="1:4" s="23" customFormat="1">
      <c r="A93" s="19" t="s">
        <v>186</v>
      </c>
      <c r="B93" s="113" t="s">
        <v>42</v>
      </c>
      <c r="C93" s="61" t="s">
        <v>187</v>
      </c>
      <c r="D93" s="65">
        <v>1193500</v>
      </c>
    </row>
    <row r="94" spans="1:4" s="23" customFormat="1" ht="42">
      <c r="A94" s="59" t="s">
        <v>188</v>
      </c>
      <c r="B94" s="63" t="s">
        <v>24</v>
      </c>
      <c r="C94" s="63" t="s">
        <v>189</v>
      </c>
      <c r="D94" s="64">
        <v>1321100</v>
      </c>
    </row>
    <row r="95" spans="1:4" s="23" customFormat="1">
      <c r="A95" s="19" t="s">
        <v>190</v>
      </c>
      <c r="B95" s="113" t="s">
        <v>42</v>
      </c>
      <c r="C95" s="61" t="s">
        <v>191</v>
      </c>
      <c r="D95" s="65">
        <v>368500</v>
      </c>
    </row>
    <row r="96" spans="1:4" s="23" customFormat="1">
      <c r="A96" s="19" t="s">
        <v>192</v>
      </c>
      <c r="B96" s="113" t="s">
        <v>42</v>
      </c>
      <c r="C96" s="61" t="s">
        <v>193</v>
      </c>
      <c r="D96" s="65">
        <v>312400</v>
      </c>
    </row>
    <row r="97" spans="1:4" s="23" customFormat="1">
      <c r="A97" s="19" t="s">
        <v>194</v>
      </c>
      <c r="B97" s="113" t="s">
        <v>42</v>
      </c>
      <c r="C97" s="61" t="s">
        <v>195</v>
      </c>
      <c r="D97" s="65">
        <v>336600</v>
      </c>
    </row>
    <row r="98" spans="1:4" s="23" customFormat="1">
      <c r="A98" s="19" t="s">
        <v>196</v>
      </c>
      <c r="B98" s="61" t="s">
        <v>24</v>
      </c>
      <c r="C98" s="61" t="s">
        <v>197</v>
      </c>
      <c r="D98" s="65">
        <v>273900</v>
      </c>
    </row>
    <row r="99" spans="1:4" s="58" customFormat="1" ht="23.25">
      <c r="A99" s="129" t="s">
        <v>198</v>
      </c>
      <c r="B99" s="57"/>
      <c r="C99" s="18"/>
      <c r="D99" s="121">
        <v>415000</v>
      </c>
    </row>
    <row r="100" spans="1:4" s="54" customFormat="1">
      <c r="A100" s="70" t="s">
        <v>18</v>
      </c>
      <c r="B100" s="52" t="s">
        <v>150</v>
      </c>
      <c r="C100" s="52" t="s">
        <v>199</v>
      </c>
      <c r="D100" s="53">
        <v>415000</v>
      </c>
    </row>
    <row r="101" spans="1:4" s="31" customFormat="1">
      <c r="A101" s="24" t="s">
        <v>200</v>
      </c>
      <c r="B101" s="26" t="s">
        <v>150</v>
      </c>
      <c r="C101" s="41" t="s">
        <v>201</v>
      </c>
      <c r="D101" s="29">
        <v>100000</v>
      </c>
    </row>
    <row r="102" spans="1:4" s="31" customFormat="1" ht="42">
      <c r="A102" s="24" t="s">
        <v>202</v>
      </c>
      <c r="B102" s="26" t="s">
        <v>150</v>
      </c>
      <c r="C102" s="41" t="s">
        <v>203</v>
      </c>
      <c r="D102" s="29">
        <v>80000</v>
      </c>
    </row>
    <row r="103" spans="1:4" s="31" customFormat="1">
      <c r="A103" s="40" t="s">
        <v>204</v>
      </c>
      <c r="B103" s="36" t="s">
        <v>150</v>
      </c>
      <c r="C103" s="41" t="s">
        <v>205</v>
      </c>
      <c r="D103" s="29">
        <v>30000</v>
      </c>
    </row>
    <row r="104" spans="1:4" s="31" customFormat="1">
      <c r="A104" s="24" t="s">
        <v>206</v>
      </c>
      <c r="B104" s="26" t="s">
        <v>150</v>
      </c>
      <c r="C104" s="41" t="s">
        <v>207</v>
      </c>
      <c r="D104" s="29">
        <v>5000</v>
      </c>
    </row>
    <row r="105" spans="1:4" s="31" customFormat="1">
      <c r="A105" s="24" t="s">
        <v>206</v>
      </c>
      <c r="B105" s="26" t="s">
        <v>150</v>
      </c>
      <c r="C105" s="41" t="s">
        <v>208</v>
      </c>
      <c r="D105" s="29">
        <v>200000</v>
      </c>
    </row>
    <row r="106" spans="1:4" s="69" customFormat="1" ht="31.5">
      <c r="A106" s="66" t="s">
        <v>209</v>
      </c>
      <c r="B106" s="67"/>
      <c r="C106" s="68"/>
      <c r="D106" s="128" t="s">
        <v>18</v>
      </c>
    </row>
    <row r="107" spans="1:4" s="58" customFormat="1" ht="23.25">
      <c r="A107" s="88" t="s">
        <v>185</v>
      </c>
      <c r="B107" s="57"/>
      <c r="C107" s="18"/>
      <c r="D107" s="122">
        <v>1887700</v>
      </c>
    </row>
    <row r="108" spans="1:4" s="23" customFormat="1">
      <c r="A108" s="19" t="s">
        <v>210</v>
      </c>
      <c r="B108" s="61" t="s">
        <v>24</v>
      </c>
      <c r="C108" s="61" t="s">
        <v>211</v>
      </c>
      <c r="D108" s="65">
        <v>60000</v>
      </c>
    </row>
    <row r="109" spans="1:4" s="23" customFormat="1">
      <c r="A109" s="19" t="s">
        <v>212</v>
      </c>
      <c r="B109" s="61" t="s">
        <v>24</v>
      </c>
      <c r="C109" s="63" t="s">
        <v>213</v>
      </c>
      <c r="D109" s="64">
        <v>259200</v>
      </c>
    </row>
    <row r="110" spans="1:4" s="23" customFormat="1">
      <c r="A110" s="19" t="s">
        <v>214</v>
      </c>
      <c r="B110" s="63" t="s">
        <v>215</v>
      </c>
      <c r="C110" s="63" t="s">
        <v>216</v>
      </c>
      <c r="D110" s="64">
        <v>200000</v>
      </c>
    </row>
    <row r="111" spans="1:4" s="23" customFormat="1">
      <c r="A111" s="19" t="s">
        <v>217</v>
      </c>
      <c r="B111" s="63" t="s">
        <v>39</v>
      </c>
      <c r="C111" s="63" t="s">
        <v>218</v>
      </c>
      <c r="D111" s="132" t="s">
        <v>219</v>
      </c>
    </row>
    <row r="112" spans="1:4" s="23" customFormat="1">
      <c r="A112" s="19" t="s">
        <v>220</v>
      </c>
      <c r="B112" s="63" t="s">
        <v>39</v>
      </c>
      <c r="C112" s="61" t="s">
        <v>221</v>
      </c>
      <c r="D112" s="65">
        <v>0</v>
      </c>
    </row>
    <row r="113" spans="1:4" s="23" customFormat="1">
      <c r="A113" s="19" t="s">
        <v>222</v>
      </c>
      <c r="B113" s="63" t="s">
        <v>39</v>
      </c>
      <c r="C113" s="61" t="s">
        <v>223</v>
      </c>
      <c r="D113" s="65">
        <v>130000</v>
      </c>
    </row>
    <row r="114" spans="1:4" s="23" customFormat="1">
      <c r="A114" s="19" t="s">
        <v>224</v>
      </c>
      <c r="B114" s="63" t="s">
        <v>39</v>
      </c>
      <c r="C114" s="61" t="s">
        <v>225</v>
      </c>
      <c r="D114" s="65">
        <v>134000</v>
      </c>
    </row>
    <row r="115" spans="1:4" s="23" customFormat="1">
      <c r="A115" s="21">
        <v>21</v>
      </c>
      <c r="B115" s="113" t="s">
        <v>42</v>
      </c>
      <c r="C115" s="61" t="s">
        <v>226</v>
      </c>
      <c r="D115" s="65">
        <v>68500</v>
      </c>
    </row>
    <row r="116" spans="1:4" s="23" customFormat="1" ht="42">
      <c r="A116" s="60">
        <v>22</v>
      </c>
      <c r="B116" s="61" t="s">
        <v>150</v>
      </c>
      <c r="C116" s="63" t="s">
        <v>227</v>
      </c>
      <c r="D116" s="64">
        <v>900000</v>
      </c>
    </row>
    <row r="117" spans="1:4" s="23" customFormat="1">
      <c r="A117" s="60">
        <v>23</v>
      </c>
      <c r="B117" s="61" t="s">
        <v>150</v>
      </c>
      <c r="C117" s="63" t="s">
        <v>228</v>
      </c>
      <c r="D117" s="64">
        <v>136000</v>
      </c>
    </row>
    <row r="118" spans="1:4" s="58" customFormat="1" ht="23.25">
      <c r="A118" s="129" t="s">
        <v>198</v>
      </c>
      <c r="B118" s="57"/>
      <c r="C118" s="18"/>
      <c r="D118" s="121">
        <v>30000</v>
      </c>
    </row>
    <row r="119" spans="1:4" s="54" customFormat="1">
      <c r="A119" s="70" t="s">
        <v>18</v>
      </c>
      <c r="B119" s="52" t="s">
        <v>150</v>
      </c>
      <c r="C119" s="52" t="s">
        <v>229</v>
      </c>
      <c r="D119" s="53">
        <v>30000</v>
      </c>
    </row>
    <row r="120" spans="1:4" s="31" customFormat="1">
      <c r="A120" s="33" t="s">
        <v>230</v>
      </c>
      <c r="B120" s="38" t="s">
        <v>39</v>
      </c>
      <c r="C120" s="26" t="s">
        <v>252</v>
      </c>
      <c r="D120" s="30">
        <v>30000</v>
      </c>
    </row>
    <row r="121" spans="1:4" s="69" customFormat="1" ht="31.5">
      <c r="A121" s="66" t="s">
        <v>231</v>
      </c>
      <c r="B121" s="133"/>
      <c r="C121" s="68"/>
      <c r="D121" s="128" t="s">
        <v>18</v>
      </c>
    </row>
    <row r="122" spans="1:4" s="58" customFormat="1" ht="23.25">
      <c r="A122" s="88" t="s">
        <v>185</v>
      </c>
      <c r="B122" s="57"/>
      <c r="C122" s="18"/>
      <c r="D122" s="122">
        <v>480000</v>
      </c>
    </row>
    <row r="123" spans="1:4" s="23" customFormat="1">
      <c r="A123" s="19" t="s">
        <v>232</v>
      </c>
      <c r="B123" s="63" t="s">
        <v>215</v>
      </c>
      <c r="C123" s="63" t="s">
        <v>233</v>
      </c>
      <c r="D123" s="64">
        <v>150000</v>
      </c>
    </row>
    <row r="124" spans="1:4" s="23" customFormat="1" ht="42">
      <c r="A124" s="19" t="s">
        <v>234</v>
      </c>
      <c r="B124" s="63" t="s">
        <v>215</v>
      </c>
      <c r="C124" s="63" t="s">
        <v>235</v>
      </c>
      <c r="D124" s="64">
        <v>150000</v>
      </c>
    </row>
    <row r="125" spans="1:4" s="23" customFormat="1">
      <c r="A125" s="19" t="s">
        <v>236</v>
      </c>
      <c r="B125" s="63" t="s">
        <v>153</v>
      </c>
      <c r="C125" s="20" t="s">
        <v>251</v>
      </c>
      <c r="D125" s="22">
        <v>100000</v>
      </c>
    </row>
    <row r="126" spans="1:4" s="23" customFormat="1">
      <c r="A126" s="19" t="s">
        <v>237</v>
      </c>
      <c r="B126" s="63" t="s">
        <v>153</v>
      </c>
      <c r="C126" s="20" t="s">
        <v>250</v>
      </c>
      <c r="D126" s="22">
        <v>80000</v>
      </c>
    </row>
    <row r="127" spans="1:4" s="58" customFormat="1" ht="23.25">
      <c r="A127" s="129" t="s">
        <v>198</v>
      </c>
      <c r="B127" s="130"/>
      <c r="C127" s="131"/>
      <c r="D127" s="134">
        <v>320000</v>
      </c>
    </row>
    <row r="128" spans="1:4" s="54" customFormat="1">
      <c r="A128" s="70" t="s">
        <v>18</v>
      </c>
      <c r="B128" s="52" t="s">
        <v>150</v>
      </c>
      <c r="C128" s="52" t="s">
        <v>247</v>
      </c>
      <c r="D128" s="53">
        <v>320000</v>
      </c>
    </row>
    <row r="129" spans="1:4" s="31" customFormat="1">
      <c r="A129" s="24" t="s">
        <v>200</v>
      </c>
      <c r="B129" s="26" t="s">
        <v>84</v>
      </c>
      <c r="C129" s="26" t="s">
        <v>248</v>
      </c>
      <c r="D129" s="30">
        <v>20000</v>
      </c>
    </row>
    <row r="130" spans="1:4" s="31" customFormat="1">
      <c r="A130" s="40" t="s">
        <v>202</v>
      </c>
      <c r="B130" s="38" t="s">
        <v>47</v>
      </c>
      <c r="C130" s="26" t="s">
        <v>249</v>
      </c>
      <c r="D130" s="30">
        <v>300000</v>
      </c>
    </row>
    <row r="131" spans="1:4" s="56" customFormat="1">
      <c r="A131" s="83"/>
      <c r="B131" s="84"/>
      <c r="C131" s="84"/>
      <c r="D131" s="84"/>
    </row>
    <row r="132" spans="1:4" s="56" customFormat="1">
      <c r="A132" s="83"/>
      <c r="B132" s="84"/>
      <c r="C132" s="84"/>
      <c r="D132" s="84"/>
    </row>
    <row r="133" spans="1:4" s="56" customFormat="1">
      <c r="A133" s="83"/>
      <c r="B133" s="84"/>
      <c r="C133" s="84"/>
      <c r="D133" s="84"/>
    </row>
    <row r="134" spans="1:4" s="56" customFormat="1">
      <c r="A134" s="83"/>
      <c r="B134" s="84"/>
      <c r="C134" s="84"/>
      <c r="D134" s="84"/>
    </row>
    <row r="135" spans="1:4" s="56" customFormat="1">
      <c r="A135" s="83"/>
      <c r="B135" s="84"/>
      <c r="C135" s="84"/>
      <c r="D135" s="84"/>
    </row>
    <row r="136" spans="1:4" s="56" customFormat="1">
      <c r="A136" s="83"/>
      <c r="B136" s="84"/>
      <c r="C136" s="84"/>
      <c r="D136" s="84"/>
    </row>
  </sheetData>
  <mergeCells count="3">
    <mergeCell ref="A3:A5"/>
    <mergeCell ref="C3:C5"/>
    <mergeCell ref="D3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รายงานการดำเนินงาน</vt:lpstr>
      <vt:lpstr>สรุปไตรมาส_1_2</vt:lpstr>
      <vt:lpstr>Sheet3</vt:lpstr>
      <vt:lpstr>รายงานการดำเนินงาน!Print_Titles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phar user</dc:creator>
  <cp:lastModifiedBy>phar user</cp:lastModifiedBy>
  <cp:lastPrinted>2012-06-18T07:30:02Z</cp:lastPrinted>
  <dcterms:created xsi:type="dcterms:W3CDTF">2010-12-15T06:56:37Z</dcterms:created>
  <dcterms:modified xsi:type="dcterms:W3CDTF">2012-07-20T03:42:28Z</dcterms:modified>
</cp:coreProperties>
</file>